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Таня Р\Проект решения о бюджете на 2023 год и на план период 2024 и 2025 г\таблицы к проекту бюджета 23-25\"/>
    </mc:Choice>
  </mc:AlternateContent>
  <bookViews>
    <workbookView xWindow="0" yWindow="0" windowWidth="19200" windowHeight="10425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1" i="1" l="1"/>
  <c r="Q62" i="1"/>
  <c r="N62" i="1"/>
  <c r="J62" i="1"/>
  <c r="F62" i="1"/>
  <c r="Q115" i="1"/>
  <c r="N115" i="1"/>
  <c r="J115" i="1"/>
  <c r="Q112" i="1"/>
  <c r="N112" i="1"/>
  <c r="J112" i="1"/>
  <c r="Q108" i="1"/>
  <c r="N108" i="1"/>
  <c r="J108" i="1"/>
  <c r="Q103" i="1"/>
  <c r="N103" i="1"/>
  <c r="J103" i="1"/>
  <c r="Q97" i="1"/>
  <c r="N97" i="1"/>
  <c r="J97" i="1"/>
  <c r="Q82" i="1"/>
  <c r="N82" i="1"/>
  <c r="J82" i="1"/>
  <c r="Q72" i="1"/>
  <c r="N72" i="1"/>
  <c r="J72" i="1"/>
  <c r="F72" i="1"/>
  <c r="Q51" i="1"/>
  <c r="N51" i="1"/>
  <c r="J51" i="1"/>
  <c r="Q45" i="1"/>
  <c r="N45" i="1"/>
  <c r="J45" i="1"/>
  <c r="Q30" i="1"/>
  <c r="N30" i="1"/>
  <c r="J30" i="1"/>
  <c r="Q27" i="1"/>
  <c r="N27" i="1"/>
  <c r="J27" i="1"/>
  <c r="F74" i="1"/>
  <c r="F83" i="1"/>
  <c r="F81" i="1"/>
  <c r="F75" i="1"/>
  <c r="F73" i="1"/>
  <c r="F48" i="1"/>
  <c r="F40" i="1"/>
  <c r="F35" i="1"/>
  <c r="F33" i="1"/>
  <c r="F31" i="1"/>
  <c r="D121" i="1"/>
  <c r="Q121" i="1" l="1"/>
  <c r="N121" i="1"/>
  <c r="F14" i="1"/>
  <c r="F12" i="1"/>
  <c r="F6" i="1"/>
  <c r="F5" i="1"/>
  <c r="F4" i="1"/>
  <c r="F82" i="1" l="1"/>
  <c r="F45" i="1"/>
  <c r="F115" i="1"/>
  <c r="F112" i="1"/>
  <c r="F108" i="1"/>
  <c r="F103" i="1"/>
  <c r="F97" i="1"/>
  <c r="F51" i="1"/>
  <c r="F30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8" i="1"/>
  <c r="L29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8" i="1"/>
  <c r="K29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3" i="1"/>
  <c r="K64" i="1"/>
  <c r="K65" i="1"/>
  <c r="K66" i="1"/>
  <c r="K67" i="1"/>
  <c r="K68" i="1"/>
  <c r="K69" i="1"/>
  <c r="K70" i="1"/>
  <c r="K71" i="1"/>
  <c r="K73" i="1"/>
  <c r="K74" i="1"/>
  <c r="K75" i="1"/>
  <c r="K76" i="1"/>
  <c r="K77" i="1"/>
  <c r="K78" i="1"/>
  <c r="K79" i="1"/>
  <c r="K80" i="1"/>
  <c r="K81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8" i="1"/>
  <c r="K99" i="1"/>
  <c r="K100" i="1"/>
  <c r="K101" i="1"/>
  <c r="K102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O4" i="1"/>
  <c r="R4" i="1"/>
  <c r="K4" i="1"/>
  <c r="L4" i="1"/>
  <c r="L30" i="1" l="1"/>
  <c r="F121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8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8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3" i="1"/>
  <c r="E64" i="1"/>
  <c r="E65" i="1"/>
  <c r="E66" i="1"/>
  <c r="E67" i="1"/>
  <c r="E68" i="1"/>
  <c r="E69" i="1"/>
  <c r="E70" i="1"/>
  <c r="E71" i="1"/>
  <c r="E73" i="1"/>
  <c r="E74" i="1"/>
  <c r="E75" i="1"/>
  <c r="E76" i="1"/>
  <c r="E77" i="1"/>
  <c r="E78" i="1"/>
  <c r="E79" i="1"/>
  <c r="E80" i="1"/>
  <c r="E81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8" i="1"/>
  <c r="E99" i="1"/>
  <c r="E100" i="1"/>
  <c r="E101" i="1"/>
  <c r="E102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4" i="1"/>
  <c r="F27" i="1"/>
  <c r="L27" i="1" s="1"/>
  <c r="G27" i="1" l="1"/>
  <c r="D108" i="1"/>
  <c r="D97" i="1"/>
  <c r="D115" i="1"/>
  <c r="D112" i="1"/>
  <c r="D103" i="1"/>
  <c r="D82" i="1"/>
  <c r="D72" i="1"/>
  <c r="D62" i="1"/>
  <c r="D51" i="1"/>
  <c r="D45" i="1"/>
  <c r="D30" i="1"/>
  <c r="C115" i="1"/>
  <c r="C112" i="1"/>
  <c r="C108" i="1"/>
  <c r="C103" i="1"/>
  <c r="C97" i="1"/>
  <c r="C82" i="1"/>
  <c r="C72" i="1"/>
  <c r="C62" i="1"/>
  <c r="C51" i="1"/>
  <c r="C45" i="1"/>
  <c r="C30" i="1"/>
  <c r="D27" i="1"/>
  <c r="C27" i="1"/>
  <c r="K103" i="1" l="1"/>
  <c r="E103" i="1"/>
  <c r="K97" i="1"/>
  <c r="E97" i="1"/>
  <c r="K82" i="1"/>
  <c r="E82" i="1"/>
  <c r="K72" i="1"/>
  <c r="E72" i="1"/>
  <c r="K62" i="1"/>
  <c r="E62" i="1"/>
  <c r="K30" i="1"/>
  <c r="E30" i="1"/>
  <c r="K27" i="1"/>
  <c r="E27" i="1"/>
</calcChain>
</file>

<file path=xl/sharedStrings.xml><?xml version="1.0" encoding="utf-8"?>
<sst xmlns="http://schemas.openxmlformats.org/spreadsheetml/2006/main" count="239" uniqueCount="236">
  <si>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</si>
  <si>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</si>
  <si>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</si>
  <si>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</si>
  <si>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</si>
  <si>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</si>
  <si>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</si>
  <si>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</si>
  <si>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</si>
  <si>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</si>
  <si>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</si>
  <si>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</si>
  <si>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</si>
  <si>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</si>
  <si>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</si>
  <si>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</si>
  <si>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</si>
  <si>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</si>
  <si>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</si>
  <si>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</si>
  <si>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</si>
  <si>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</si>
  <si>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</si>
  <si>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</si>
  <si>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</si>
  <si>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</si>
  <si>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</si>
  <si>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</si>
  <si>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</si>
  <si>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</si>
  <si>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</si>
  <si>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</si>
  <si>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</si>
  <si>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</si>
  <si>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</si>
  <si>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</si>
  <si>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</si>
  <si>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</si>
  <si>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</si>
  <si>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</si>
  <si>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</si>
  <si>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</si>
  <si>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</si>
  <si>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</si>
  <si>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</si>
  <si>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</si>
  <si>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</si>
  <si>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</si>
  <si>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</si>
  <si>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</si>
  <si>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</si>
  <si>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</si>
  <si>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</si>
  <si>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</si>
  <si>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</si>
  <si>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</si>
  <si>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</si>
  <si>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</si>
  <si>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</si>
  <si>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</si>
  <si>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</si>
  <si>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</si>
  <si>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</si>
  <si>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</si>
  <si>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</si>
  <si>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</si>
  <si>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</si>
  <si>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</si>
  <si>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</si>
  <si>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</si>
  <si>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</si>
  <si>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</si>
  <si>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</si>
  <si>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</si>
  <si>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</si>
  <si>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</si>
  <si>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</si>
  <si>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</si>
  <si>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</si>
  <si>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</si>
  <si>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</si>
  <si>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</si>
  <si>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</si>
  <si>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</si>
  <si>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</si>
  <si>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</si>
  <si>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</si>
  <si>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</si>
  <si>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</si>
  <si>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</si>
  <si>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</si>
  <si>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</si>
  <si>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</si>
  <si>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</si>
  <si>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</si>
  <si>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</si>
  <si>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</si>
  <si>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</si>
  <si>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</si>
  <si>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</si>
  <si>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</si>
  <si>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</si>
  <si>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</si>
  <si>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</si>
  <si>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</si>
  <si>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</si>
  <si>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</si>
  <si>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</si>
  <si>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</si>
  <si>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</si>
  <si>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</si>
  <si>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</si>
  <si>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</si>
  <si>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</si>
  <si>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</si>
  <si>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</si>
  <si>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</si>
  <si>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</si>
  <si>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</si>
  <si>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</si>
  <si>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</si>
  <si>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</si>
  <si>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</si>
  <si>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</si>
  <si>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</si>
  <si>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</si>
  <si>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</si>
  <si>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</si>
  <si>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</si>
  <si>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</si>
  <si>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</si>
  <si>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</si>
  <si>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</si>
  <si>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</si>
  <si>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</si>
  <si>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</si>
  <si>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</si>
  <si>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</si>
  <si>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</si>
  <si>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</si>
  <si>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</si>
  <si>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</si>
  <si>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</si>
  <si>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</si>
  <si>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</si>
  <si>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</si>
  <si>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</si>
  <si>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</si>
  <si>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</si>
  <si>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</si>
  <si>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</si>
  <si>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</si>
  <si>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</si>
  <si>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</si>
  <si>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</si>
  <si>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</si>
  <si>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</si>
  <si>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</si>
  <si>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</si>
  <si>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</si>
  <si>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</si>
  <si>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</si>
  <si>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</si>
  <si>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</si>
  <si>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</si>
  <si>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</si>
  <si>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</si>
  <si>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</si>
  <si>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</si>
  <si>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</si>
  <si>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</si>
  <si>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</si>
  <si>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</si>
  <si>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</si>
  <si>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</si>
  <si>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</si>
  <si>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</si>
  <si>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</si>
  <si>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</si>
  <si>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</si>
  <si>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</si>
  <si>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</si>
  <si>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</si>
  <si>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</si>
  <si>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</si>
  <si>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</si>
  <si>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</si>
  <si>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</si>
  <si>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</si>
  <si>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</si>
  <si>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</si>
  <si>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</si>
  <si>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</si>
  <si>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</si>
  <si>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</si>
  <si>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</si>
  <si>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</si>
  <si>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</si>
  <si>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</si>
  <si>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</si>
  <si>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</si>
  <si>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</si>
  <si>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</si>
  <si>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</si>
  <si>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</si>
  <si>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</si>
  <si>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</si>
  <si>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</si>
  <si>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</si>
  <si>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</si>
  <si>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</si>
  <si>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</si>
  <si>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</si>
  <si>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</si>
  <si>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</si>
  <si>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</si>
  <si>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</si>
  <si>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</si>
  <si>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</si>
  <si>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</si>
  <si>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</si>
  <si>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Темп роста оценки исполнения бюджета субъекта РФ 2017 г. к уточненный бюджет субъекта РФ  на 2017 год, %</t>
  </si>
  <si>
    <t>Параметры бюджета 
на 2023 год</t>
  </si>
  <si>
    <t>Параметры бюджета 
на 2024 год</t>
  </si>
  <si>
    <t>Темп роста показателей на 2024 год к уровню 2023 года, %</t>
  </si>
  <si>
    <t>Исполнение бюджета  за 2021 год</t>
  </si>
  <si>
    <t>Оценка исполнения бюджета  в 2022 году</t>
  </si>
  <si>
    <t>Темп роста показателей на 2023 год к уточненному бюджету 2022 года, %</t>
  </si>
  <si>
    <t>Темп роста показателей на 2023 год к оценке 2022 года, %</t>
  </si>
  <si>
    <t>Параметры бюджета 
на 2025 год</t>
  </si>
  <si>
    <t>Темп роста показателей на 2025 год к уровню 2024 года, %</t>
  </si>
  <si>
    <t>* Примечания указываются в случае наличия отклонения ожидаемой оценки от уточненного плана на 2022 год, при значительных отклонениях соответствующего года от предыдущего</t>
  </si>
  <si>
    <t>Параметры бюджета Торбеевского муниципального района Республики Мордовия по видам расходов, разделам, подразделам</t>
  </si>
  <si>
    <t>Уточненный бюджет на 2022 год по состоянию на 01 ноября 2022 года</t>
  </si>
  <si>
    <t>720,730</t>
  </si>
  <si>
    <t>Расходы на обслуживание гос. долга (муниципального долга)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</si>
</sst>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#,##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5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5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5" fontId="18" fillId="0" borderId="1" xfId="0" applyNumberFormat="1" applyFont="1" applyFill="1" applyBorder="1" applyAlignment="1" applyProtection="1">
      <alignment horizontal="right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5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1" xfId="0" applyNumberFormat="1" applyFont="1" applyFill="1" applyBorder="1" applyAlignment="1">
      <alignment wrapText="1"/>
    </xf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5" fontId="18" fillId="0" borderId="1" xfId="1" applyNumberFormat="1" applyFont="1" applyFill="1" applyBorder="1" applyAlignment="1" applyProtection="1">
      <alignment vertical="center" wrapText="1"/>
      <protection locked="0"/>
    </xf>
    <xf numFmtId="165" fontId="21" fillId="6" borderId="1" xfId="0" applyNumberFormat="1" applyFont="1" applyFill="1" applyBorder="1"/>
    <xf numFmtId="165" fontId="16" fillId="0" borderId="1" xfId="0" applyNumberFormat="1" applyFont="1" applyFill="1" applyBorder="1" applyAlignment="1">
      <alignment horizontal="justify" vertical="center" wrapText="1"/>
    </xf>
    <xf numFmtId="165" fontId="16" fillId="0" borderId="1" xfId="0" applyNumberFormat="1" applyFont="1" applyFill="1" applyBorder="1"/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 applyProtection="1">
      <alignment horizontal="right" vertical="center" wrapText="1"/>
    </xf>
    <xf numFmtId="0" fontId="16" fillId="6" borderId="1" xfId="0" applyFont="1" applyFill="1" applyBorder="1"/>
    <xf numFmtId="165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5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5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/>
    <xf numFmtId="165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165" fontId="0" fillId="0" borderId="0" xfId="0" applyNumberFormat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1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 2" xfId="50"/>
  </cellStyles>
  <dxfs count="0"/>
  <tableStyles count="0" defaultTableStyle="TableStyleMedium2" defaultPivotStyle="PivotStyleLight16"/>
  <colors>
    <mruColors>
      <color rgb="FFCCFFCC"/>
      <color rgb="FF99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0"/>
  <sheetViews>
    <sheetView tabSelected="1" view="pageBreakPreview" zoomScale="80" zoomScaleNormal="80" zoomScaleSheetLayoutView="80" workbookViewId="0">
      <pane xSplit="2" ySplit="3" topLeftCell="K20" activePane="bottomRight" state="frozen"/>
      <selection pane="topRight" activeCell="C1" sqref="C1"/>
      <selection pane="bottomLeft" activeCell="A6" sqref="A6"/>
      <selection pane="bottomRight" activeCell="P33" sqref="P33"/>
    </sheetView>
  </sheetViews>
  <sheetFormatPr defaultRowHeight="15" x14ac:dyDescent="0.2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7.5703125" customWidth="1"/>
    <col min="10" max="10" width="15" style="15" customWidth="1"/>
    <col min="11" max="11" width="13.5703125" style="25" customWidth="1"/>
    <col min="12" max="12" width="12.42578125" customWidth="1"/>
    <col min="13" max="13" width="24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 x14ac:dyDescent="0.3">
      <c r="A1" s="3"/>
      <c r="B1" s="90" t="s">
        <v>232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1" t="s">
        <v>16</v>
      </c>
    </row>
    <row r="2" spans="1:19" ht="22.5" customHeight="1" x14ac:dyDescent="0.25">
      <c r="A2" s="3"/>
      <c r="B2" s="5"/>
      <c r="C2" s="5"/>
      <c r="D2" s="89"/>
      <c r="E2" s="89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5</v>
      </c>
    </row>
    <row r="3" spans="1:19" ht="157.5" x14ac:dyDescent="0.25">
      <c r="A3" s="10" t="s">
        <v>204</v>
      </c>
      <c r="B3" s="11" t="s">
        <v>201</v>
      </c>
      <c r="C3" s="7" t="s">
        <v>225</v>
      </c>
      <c r="D3" s="8" t="s">
        <v>233</v>
      </c>
      <c r="E3" s="8" t="s">
        <v>3</v>
      </c>
      <c r="F3" s="8" t="s">
        <v>226</v>
      </c>
      <c r="G3" s="8" t="s">
        <v>4</v>
      </c>
      <c r="H3" s="13" t="s">
        <v>221</v>
      </c>
      <c r="I3" s="8" t="s">
        <v>217</v>
      </c>
      <c r="J3" s="13" t="s">
        <v>222</v>
      </c>
      <c r="K3" s="8" t="s">
        <v>227</v>
      </c>
      <c r="L3" s="12" t="s">
        <v>228</v>
      </c>
      <c r="M3" s="12" t="s">
        <v>217</v>
      </c>
      <c r="N3" s="14" t="s">
        <v>223</v>
      </c>
      <c r="O3" s="12" t="s">
        <v>224</v>
      </c>
      <c r="P3" s="12" t="s">
        <v>217</v>
      </c>
      <c r="Q3" s="14" t="s">
        <v>229</v>
      </c>
      <c r="R3" s="12" t="s">
        <v>230</v>
      </c>
      <c r="S3" s="12" t="s">
        <v>217</v>
      </c>
    </row>
    <row r="4" spans="1:19" s="35" customFormat="1" ht="132" x14ac:dyDescent="0.25">
      <c r="A4" s="26" t="s">
        <v>193</v>
      </c>
      <c r="B4" s="27" t="s">
        <v>189</v>
      </c>
      <c r="C4" s="56">
        <v>269453.5</v>
      </c>
      <c r="D4" s="57">
        <v>242521.4</v>
      </c>
      <c r="E4" s="58">
        <f>SUM(D4/C4)*100</f>
        <v>90.004917360509324</v>
      </c>
      <c r="F4" s="57">
        <f>242521.4+24613</f>
        <v>267134.40000000002</v>
      </c>
      <c r="G4" s="58">
        <f>SUM(F4/C4)*100</f>
        <v>99.139332018325987</v>
      </c>
      <c r="H4" s="8"/>
      <c r="I4" s="28"/>
      <c r="J4" s="68">
        <v>252038.9</v>
      </c>
      <c r="K4" s="58">
        <f>SUM(J4/D4)*100</f>
        <v>103.92439595021305</v>
      </c>
      <c r="L4" s="58">
        <f>SUM(J4/F4)*100</f>
        <v>94.349099180038195</v>
      </c>
      <c r="M4" s="29"/>
      <c r="N4" s="55">
        <v>148542.70000000001</v>
      </c>
      <c r="O4" s="55">
        <f>SUM(N4/J4)*100</f>
        <v>58.936418148150949</v>
      </c>
      <c r="P4" s="55"/>
      <c r="Q4" s="55">
        <v>126937.60000000001</v>
      </c>
      <c r="R4" s="55">
        <f>SUM(Q4/N4)*100</f>
        <v>85.45529332643072</v>
      </c>
      <c r="S4" s="8"/>
    </row>
    <row r="5" spans="1:19" s="35" customFormat="1" ht="15.75" x14ac:dyDescent="0.25">
      <c r="A5" s="26" t="s">
        <v>190</v>
      </c>
      <c r="B5" s="27" t="s">
        <v>173</v>
      </c>
      <c r="C5" s="56">
        <v>28449</v>
      </c>
      <c r="D5" s="57">
        <v>23853.7</v>
      </c>
      <c r="E5" s="58">
        <f t="shared" ref="E5:E68" si="0">SUM(D5/C5)*100</f>
        <v>83.847235403704872</v>
      </c>
      <c r="F5" s="57">
        <f>23853.7+8711.4</f>
        <v>32565.1</v>
      </c>
      <c r="G5" s="58">
        <f t="shared" ref="G5:G68" si="1">SUM(F5/C5)*100</f>
        <v>114.46834686632219</v>
      </c>
      <c r="H5" s="8"/>
      <c r="I5" s="29"/>
      <c r="J5" s="64">
        <v>20291.7</v>
      </c>
      <c r="K5" s="58">
        <f t="shared" ref="K5:K68" si="2">SUM(J5/D5)*100</f>
        <v>85.067306120224544</v>
      </c>
      <c r="L5" s="58">
        <f t="shared" ref="L5:L68" si="3">SUM(J5/F5)*100</f>
        <v>62.311185901471212</v>
      </c>
      <c r="M5" s="8"/>
      <c r="N5" s="55">
        <v>16818.8</v>
      </c>
      <c r="O5" s="55">
        <f t="shared" ref="O5:O68" si="4">SUM(N5/J5)*100</f>
        <v>82.885120517255814</v>
      </c>
      <c r="P5" s="61"/>
      <c r="Q5" s="55">
        <v>16820.900000000001</v>
      </c>
      <c r="R5" s="55">
        <f t="shared" ref="R5:R68" si="5">SUM(Q5/N5)*100</f>
        <v>100.01248602754063</v>
      </c>
      <c r="S5" s="8"/>
    </row>
    <row r="6" spans="1:19" s="35" customFormat="1" ht="72" x14ac:dyDescent="0.25">
      <c r="A6" s="26" t="s">
        <v>191</v>
      </c>
      <c r="B6" s="27" t="s">
        <v>174</v>
      </c>
      <c r="C6" s="56">
        <v>226790.8</v>
      </c>
      <c r="D6" s="57">
        <v>205776.8</v>
      </c>
      <c r="E6" s="58">
        <f t="shared" si="0"/>
        <v>90.734192039535998</v>
      </c>
      <c r="F6" s="57">
        <f>205776.8+13411.5</f>
        <v>219188.3</v>
      </c>
      <c r="G6" s="58">
        <f t="shared" si="1"/>
        <v>96.647791709363872</v>
      </c>
      <c r="H6" s="8"/>
      <c r="I6" s="30"/>
      <c r="J6" s="64">
        <v>219188.3</v>
      </c>
      <c r="K6" s="58">
        <f t="shared" si="2"/>
        <v>106.51749857126751</v>
      </c>
      <c r="L6" s="58">
        <f t="shared" si="3"/>
        <v>100</v>
      </c>
      <c r="M6" s="31"/>
      <c r="N6" s="55">
        <v>120692.3</v>
      </c>
      <c r="O6" s="55">
        <f t="shared" si="4"/>
        <v>55.063294893021208</v>
      </c>
      <c r="P6" s="55"/>
      <c r="Q6" s="55">
        <v>99085</v>
      </c>
      <c r="R6" s="55">
        <f t="shared" si="5"/>
        <v>82.097200898483166</v>
      </c>
      <c r="S6" s="8"/>
    </row>
    <row r="7" spans="1:19" s="35" customFormat="1" ht="15.75" x14ac:dyDescent="0.25">
      <c r="A7" s="26">
        <v>340</v>
      </c>
      <c r="B7" s="27" t="s">
        <v>176</v>
      </c>
      <c r="C7" s="56">
        <v>0</v>
      </c>
      <c r="D7" s="57">
        <v>0</v>
      </c>
      <c r="E7" s="58" t="e">
        <f t="shared" si="0"/>
        <v>#DIV/0!</v>
      </c>
      <c r="F7" s="57">
        <v>0</v>
      </c>
      <c r="G7" s="58" t="e">
        <f t="shared" si="1"/>
        <v>#DIV/0!</v>
      </c>
      <c r="H7" s="8"/>
      <c r="I7" s="30"/>
      <c r="J7" s="64"/>
      <c r="K7" s="58" t="e">
        <f t="shared" si="2"/>
        <v>#DIV/0!</v>
      </c>
      <c r="L7" s="58" t="e">
        <f t="shared" si="3"/>
        <v>#DIV/0!</v>
      </c>
      <c r="M7" s="31"/>
      <c r="N7" s="55"/>
      <c r="O7" s="55" t="e">
        <f t="shared" si="4"/>
        <v>#DIV/0!</v>
      </c>
      <c r="P7" s="55"/>
      <c r="Q7" s="55"/>
      <c r="R7" s="55" t="e">
        <f t="shared" si="5"/>
        <v>#DIV/0!</v>
      </c>
      <c r="S7" s="8"/>
    </row>
    <row r="8" spans="1:19" s="35" customFormat="1" ht="15.75" x14ac:dyDescent="0.25">
      <c r="A8" s="32" t="s">
        <v>192</v>
      </c>
      <c r="B8" s="27" t="s">
        <v>175</v>
      </c>
      <c r="C8" s="56">
        <v>6260.9</v>
      </c>
      <c r="D8" s="57">
        <v>6968</v>
      </c>
      <c r="E8" s="58">
        <f t="shared" si="0"/>
        <v>111.29390343241387</v>
      </c>
      <c r="F8" s="57">
        <v>6968</v>
      </c>
      <c r="G8" s="58">
        <f t="shared" si="1"/>
        <v>111.29390343241387</v>
      </c>
      <c r="H8" s="8"/>
      <c r="I8" s="30"/>
      <c r="J8" s="64">
        <v>7126.1</v>
      </c>
      <c r="K8" s="58">
        <f t="shared" si="2"/>
        <v>102.26894374282433</v>
      </c>
      <c r="L8" s="58">
        <f t="shared" si="3"/>
        <v>102.26894374282433</v>
      </c>
      <c r="M8" s="8"/>
      <c r="N8" s="55">
        <v>6338.4</v>
      </c>
      <c r="O8" s="55">
        <f t="shared" si="4"/>
        <v>88.946267944598006</v>
      </c>
      <c r="P8" s="55"/>
      <c r="Q8" s="55">
        <v>6334.4</v>
      </c>
      <c r="R8" s="55">
        <f t="shared" si="5"/>
        <v>99.936892591190201</v>
      </c>
      <c r="S8" s="8"/>
    </row>
    <row r="9" spans="1:19" s="35" customFormat="1" ht="30" x14ac:dyDescent="0.25">
      <c r="A9" s="26" t="s">
        <v>194</v>
      </c>
      <c r="B9" s="27" t="s">
        <v>177</v>
      </c>
      <c r="C9" s="56">
        <v>0</v>
      </c>
      <c r="D9" s="57">
        <v>0</v>
      </c>
      <c r="E9" s="58" t="e">
        <f t="shared" si="0"/>
        <v>#DIV/0!</v>
      </c>
      <c r="F9" s="57">
        <v>0</v>
      </c>
      <c r="G9" s="58" t="e">
        <f t="shared" si="1"/>
        <v>#DIV/0!</v>
      </c>
      <c r="H9" s="8"/>
      <c r="I9" s="30"/>
      <c r="J9" s="64"/>
      <c r="K9" s="58" t="e">
        <f t="shared" si="2"/>
        <v>#DIV/0!</v>
      </c>
      <c r="L9" s="58" t="e">
        <f t="shared" si="3"/>
        <v>#DIV/0!</v>
      </c>
      <c r="M9" s="8"/>
      <c r="N9" s="55"/>
      <c r="O9" s="55" t="e">
        <f t="shared" si="4"/>
        <v>#DIV/0!</v>
      </c>
      <c r="P9" s="55"/>
      <c r="Q9" s="55"/>
      <c r="R9" s="55" t="e">
        <f t="shared" si="5"/>
        <v>#DIV/0!</v>
      </c>
      <c r="S9" s="8"/>
    </row>
    <row r="10" spans="1:19" s="35" customFormat="1" ht="15.75" x14ac:dyDescent="0.25">
      <c r="A10" s="26" t="s">
        <v>234</v>
      </c>
      <c r="B10" s="27" t="s">
        <v>235</v>
      </c>
      <c r="C10" s="56">
        <v>92.5</v>
      </c>
      <c r="D10" s="57">
        <v>100</v>
      </c>
      <c r="E10" s="58">
        <f t="shared" si="0"/>
        <v>108.10810810810811</v>
      </c>
      <c r="F10" s="57">
        <v>100</v>
      </c>
      <c r="G10" s="58">
        <f t="shared" si="1"/>
        <v>108.10810810810811</v>
      </c>
      <c r="H10" s="8"/>
      <c r="I10" s="31"/>
      <c r="J10" s="64">
        <v>100</v>
      </c>
      <c r="K10" s="58">
        <f t="shared" si="2"/>
        <v>100</v>
      </c>
      <c r="L10" s="58">
        <f t="shared" si="3"/>
        <v>100</v>
      </c>
      <c r="M10" s="31"/>
      <c r="N10" s="55">
        <v>100</v>
      </c>
      <c r="O10" s="55">
        <f t="shared" si="4"/>
        <v>100</v>
      </c>
      <c r="P10" s="55"/>
      <c r="Q10" s="55">
        <v>100</v>
      </c>
      <c r="R10" s="55">
        <f t="shared" si="5"/>
        <v>100</v>
      </c>
      <c r="S10" s="8"/>
    </row>
    <row r="11" spans="1:19" s="35" customFormat="1" ht="24" x14ac:dyDescent="0.25">
      <c r="A11" s="26" t="s">
        <v>195</v>
      </c>
      <c r="B11" s="27" t="s">
        <v>178</v>
      </c>
      <c r="C11" s="56">
        <v>242.7</v>
      </c>
      <c r="D11" s="57">
        <v>268.2</v>
      </c>
      <c r="E11" s="58">
        <f t="shared" si="0"/>
        <v>110.50679851668728</v>
      </c>
      <c r="F11" s="57">
        <v>268.2</v>
      </c>
      <c r="G11" s="58">
        <f t="shared" si="1"/>
        <v>110.50679851668728</v>
      </c>
      <c r="H11" s="8"/>
      <c r="I11" s="30"/>
      <c r="J11" s="64">
        <v>328.2</v>
      </c>
      <c r="K11" s="58">
        <f t="shared" si="2"/>
        <v>122.37136465324386</v>
      </c>
      <c r="L11" s="58">
        <f t="shared" si="3"/>
        <v>122.37136465324386</v>
      </c>
      <c r="M11" s="8"/>
      <c r="N11" s="55">
        <v>334.8</v>
      </c>
      <c r="O11" s="55">
        <f t="shared" si="4"/>
        <v>102.01096892138941</v>
      </c>
      <c r="P11" s="55"/>
      <c r="Q11" s="55">
        <v>337.3</v>
      </c>
      <c r="R11" s="55">
        <f t="shared" si="5"/>
        <v>100.74671445639187</v>
      </c>
      <c r="S11" s="8"/>
    </row>
    <row r="12" spans="1:19" s="35" customFormat="1" ht="60" x14ac:dyDescent="0.25">
      <c r="A12" s="32" t="s">
        <v>196</v>
      </c>
      <c r="B12" s="27" t="s">
        <v>179</v>
      </c>
      <c r="C12" s="56">
        <v>16540.400000000001</v>
      </c>
      <c r="D12" s="57">
        <v>21629.5</v>
      </c>
      <c r="E12" s="58">
        <f t="shared" si="0"/>
        <v>130.76769606539139</v>
      </c>
      <c r="F12" s="57">
        <f>21629.5+4.4+655.2</f>
        <v>22289.100000000002</v>
      </c>
      <c r="G12" s="58">
        <f t="shared" si="1"/>
        <v>134.75550772653625</v>
      </c>
      <c r="H12" s="8"/>
      <c r="I12" s="30"/>
      <c r="J12" s="64">
        <v>8418.5</v>
      </c>
      <c r="K12" s="58">
        <f t="shared" si="2"/>
        <v>38.921380521972303</v>
      </c>
      <c r="L12" s="58">
        <f t="shared" si="3"/>
        <v>37.769582441641873</v>
      </c>
      <c r="M12" s="8"/>
      <c r="N12" s="55">
        <v>3801.4</v>
      </c>
      <c r="O12" s="55">
        <f t="shared" si="4"/>
        <v>45.15531270416345</v>
      </c>
      <c r="P12" s="55"/>
      <c r="Q12" s="55">
        <v>3780.5</v>
      </c>
      <c r="R12" s="55">
        <f t="shared" si="5"/>
        <v>99.450202556952689</v>
      </c>
      <c r="S12" s="8"/>
    </row>
    <row r="13" spans="1:19" s="35" customFormat="1" ht="15.75" x14ac:dyDescent="0.25">
      <c r="A13" s="26" t="s">
        <v>197</v>
      </c>
      <c r="B13" s="27" t="s">
        <v>180</v>
      </c>
      <c r="C13" s="56">
        <v>0</v>
      </c>
      <c r="D13" s="57">
        <v>328.7</v>
      </c>
      <c r="E13" s="58" t="e">
        <f t="shared" si="0"/>
        <v>#DIV/0!</v>
      </c>
      <c r="F13" s="57">
        <v>328.7</v>
      </c>
      <c r="G13" s="58" t="e">
        <f t="shared" si="1"/>
        <v>#DIV/0!</v>
      </c>
      <c r="H13" s="8"/>
      <c r="I13" s="30"/>
      <c r="J13" s="64">
        <v>328.7</v>
      </c>
      <c r="K13" s="58">
        <f t="shared" si="2"/>
        <v>100</v>
      </c>
      <c r="L13" s="58">
        <f t="shared" si="3"/>
        <v>100</v>
      </c>
      <c r="M13" s="31"/>
      <c r="N13" s="55">
        <v>668.1</v>
      </c>
      <c r="O13" s="55">
        <f t="shared" si="4"/>
        <v>203.25524794645574</v>
      </c>
      <c r="P13" s="55"/>
      <c r="Q13" s="55">
        <v>1007.8</v>
      </c>
      <c r="R13" s="55">
        <f t="shared" si="5"/>
        <v>150.84568178416404</v>
      </c>
      <c r="S13" s="8"/>
    </row>
    <row r="14" spans="1:19" s="35" customFormat="1" ht="96" x14ac:dyDescent="0.25">
      <c r="A14" s="26" t="s">
        <v>198</v>
      </c>
      <c r="B14" s="27" t="s">
        <v>181</v>
      </c>
      <c r="C14" s="56">
        <v>80806.399999999994</v>
      </c>
      <c r="D14" s="57">
        <v>78407.899999999994</v>
      </c>
      <c r="E14" s="58">
        <f t="shared" si="0"/>
        <v>97.031794511325828</v>
      </c>
      <c r="F14" s="57">
        <f>78407.9+3793.2+946</f>
        <v>83147.099999999991</v>
      </c>
      <c r="G14" s="58">
        <f t="shared" si="1"/>
        <v>102.89667650087122</v>
      </c>
      <c r="H14" s="8"/>
      <c r="I14" s="30"/>
      <c r="J14" s="64">
        <v>36184.1</v>
      </c>
      <c r="K14" s="58">
        <f t="shared" si="2"/>
        <v>46.148538603890685</v>
      </c>
      <c r="L14" s="58">
        <f t="shared" si="3"/>
        <v>43.518174416185296</v>
      </c>
      <c r="M14" s="8"/>
      <c r="N14" s="55">
        <v>57618.9</v>
      </c>
      <c r="O14" s="55">
        <f t="shared" si="4"/>
        <v>159.23817367296687</v>
      </c>
      <c r="P14" s="55"/>
      <c r="Q14" s="55">
        <v>56907</v>
      </c>
      <c r="R14" s="55">
        <f t="shared" si="5"/>
        <v>98.764467908967362</v>
      </c>
      <c r="S14" s="8"/>
    </row>
    <row r="15" spans="1:19" s="35" customFormat="1" ht="30" x14ac:dyDescent="0.25">
      <c r="A15" s="33">
        <v>630</v>
      </c>
      <c r="B15" s="27" t="s">
        <v>182</v>
      </c>
      <c r="C15" s="56">
        <v>1704.5</v>
      </c>
      <c r="D15" s="57">
        <v>1999.9</v>
      </c>
      <c r="E15" s="58">
        <f t="shared" si="0"/>
        <v>117.3305954825462</v>
      </c>
      <c r="F15" s="57">
        <v>1999.9</v>
      </c>
      <c r="G15" s="58">
        <f t="shared" si="1"/>
        <v>117.3305954825462</v>
      </c>
      <c r="H15" s="8"/>
      <c r="I15" s="30"/>
      <c r="J15" s="64">
        <v>1999.9</v>
      </c>
      <c r="K15" s="58">
        <f t="shared" si="2"/>
        <v>100</v>
      </c>
      <c r="L15" s="58">
        <f t="shared" si="3"/>
        <v>100</v>
      </c>
      <c r="M15" s="8"/>
      <c r="N15" s="55">
        <v>1250</v>
      </c>
      <c r="O15" s="55">
        <f t="shared" si="4"/>
        <v>62.503125156257809</v>
      </c>
      <c r="P15" s="55"/>
      <c r="Q15" s="55">
        <v>1250</v>
      </c>
      <c r="R15" s="55">
        <f t="shared" si="5"/>
        <v>100</v>
      </c>
      <c r="S15" s="8"/>
    </row>
    <row r="16" spans="1:19" s="35" customFormat="1" ht="45" x14ac:dyDescent="0.25">
      <c r="A16" s="34">
        <v>810</v>
      </c>
      <c r="B16" s="27" t="s">
        <v>0</v>
      </c>
      <c r="C16" s="56">
        <v>0</v>
      </c>
      <c r="D16" s="57">
        <v>0</v>
      </c>
      <c r="E16" s="58" t="e">
        <f t="shared" si="0"/>
        <v>#DIV/0!</v>
      </c>
      <c r="F16" s="57">
        <v>0</v>
      </c>
      <c r="G16" s="58" t="e">
        <f t="shared" si="1"/>
        <v>#DIV/0!</v>
      </c>
      <c r="H16" s="8"/>
      <c r="I16" s="30"/>
      <c r="J16" s="64"/>
      <c r="K16" s="58" t="e">
        <f t="shared" si="2"/>
        <v>#DIV/0!</v>
      </c>
      <c r="L16" s="58" t="e">
        <f t="shared" si="3"/>
        <v>#DIV/0!</v>
      </c>
      <c r="M16" s="8"/>
      <c r="N16" s="55"/>
      <c r="O16" s="55" t="e">
        <f t="shared" si="4"/>
        <v>#DIV/0!</v>
      </c>
      <c r="P16" s="55"/>
      <c r="Q16" s="55"/>
      <c r="R16" s="55" t="e">
        <f t="shared" si="5"/>
        <v>#DIV/0!</v>
      </c>
      <c r="S16" s="8"/>
    </row>
    <row r="17" spans="1:23" s="35" customFormat="1" ht="15.75" x14ac:dyDescent="0.25">
      <c r="A17" s="34">
        <v>830</v>
      </c>
      <c r="B17" s="27" t="s">
        <v>183</v>
      </c>
      <c r="C17" s="56">
        <v>0</v>
      </c>
      <c r="D17" s="57">
        <v>0</v>
      </c>
      <c r="E17" s="58" t="e">
        <f t="shared" si="0"/>
        <v>#DIV/0!</v>
      </c>
      <c r="F17" s="57">
        <v>0</v>
      </c>
      <c r="G17" s="58" t="e">
        <f t="shared" si="1"/>
        <v>#DIV/0!</v>
      </c>
      <c r="H17" s="8"/>
      <c r="I17" s="30"/>
      <c r="J17" s="64"/>
      <c r="K17" s="58" t="e">
        <f t="shared" si="2"/>
        <v>#DIV/0!</v>
      </c>
      <c r="L17" s="58" t="e">
        <f t="shared" si="3"/>
        <v>#DIV/0!</v>
      </c>
      <c r="M17" s="8"/>
      <c r="N17" s="55"/>
      <c r="O17" s="55" t="e">
        <f t="shared" si="4"/>
        <v>#DIV/0!</v>
      </c>
      <c r="P17" s="55"/>
      <c r="Q17" s="55"/>
      <c r="R17" s="55" t="e">
        <f t="shared" si="5"/>
        <v>#DIV/0!</v>
      </c>
      <c r="S17" s="8"/>
    </row>
    <row r="18" spans="1:23" s="35" customFormat="1" ht="15.75" x14ac:dyDescent="0.25">
      <c r="A18" s="34">
        <v>850</v>
      </c>
      <c r="B18" s="27" t="s">
        <v>184</v>
      </c>
      <c r="C18" s="56">
        <v>444.5</v>
      </c>
      <c r="D18" s="57">
        <v>553.20000000000005</v>
      </c>
      <c r="E18" s="58">
        <f t="shared" si="0"/>
        <v>124.45444319460069</v>
      </c>
      <c r="F18" s="57">
        <v>553.20000000000005</v>
      </c>
      <c r="G18" s="58">
        <f t="shared" si="1"/>
        <v>124.45444319460069</v>
      </c>
      <c r="H18" s="8"/>
      <c r="I18" s="30"/>
      <c r="J18" s="64">
        <v>552.5</v>
      </c>
      <c r="K18" s="58">
        <f t="shared" si="2"/>
        <v>99.87346348517714</v>
      </c>
      <c r="L18" s="58">
        <f t="shared" si="3"/>
        <v>99.87346348517714</v>
      </c>
      <c r="M18" s="8"/>
      <c r="N18" s="55">
        <v>464.6</v>
      </c>
      <c r="O18" s="55">
        <f t="shared" si="4"/>
        <v>84.090497737556575</v>
      </c>
      <c r="P18" s="55"/>
      <c r="Q18" s="55">
        <v>464.6</v>
      </c>
      <c r="R18" s="55">
        <f t="shared" si="5"/>
        <v>100</v>
      </c>
      <c r="S18" s="8"/>
    </row>
    <row r="19" spans="1:23" s="35" customFormat="1" ht="30" x14ac:dyDescent="0.25">
      <c r="A19" s="34">
        <v>400</v>
      </c>
      <c r="B19" s="27" t="s">
        <v>185</v>
      </c>
      <c r="C19" s="56">
        <v>45821.9</v>
      </c>
      <c r="D19" s="57">
        <v>48310.2</v>
      </c>
      <c r="E19" s="58">
        <f t="shared" si="0"/>
        <v>105.43037281299989</v>
      </c>
      <c r="F19" s="57">
        <v>48310.2</v>
      </c>
      <c r="G19" s="58">
        <f t="shared" si="1"/>
        <v>105.43037281299989</v>
      </c>
      <c r="H19" s="8"/>
      <c r="I19" s="30"/>
      <c r="J19" s="64">
        <v>3372.4</v>
      </c>
      <c r="K19" s="58">
        <f t="shared" si="2"/>
        <v>6.9807204275701613</v>
      </c>
      <c r="L19" s="58">
        <f t="shared" si="3"/>
        <v>6.9807204275701613</v>
      </c>
      <c r="M19" s="31"/>
      <c r="N19" s="55">
        <v>1303.5</v>
      </c>
      <c r="O19" s="55">
        <f t="shared" si="4"/>
        <v>38.651998576681294</v>
      </c>
      <c r="P19" s="62"/>
      <c r="Q19" s="55">
        <v>1303.5</v>
      </c>
      <c r="R19" s="55">
        <f t="shared" si="5"/>
        <v>100</v>
      </c>
      <c r="S19" s="31"/>
    </row>
    <row r="20" spans="1:23" s="35" customFormat="1" ht="30" x14ac:dyDescent="0.25">
      <c r="A20" s="34">
        <v>243</v>
      </c>
      <c r="B20" s="27" t="s">
        <v>186</v>
      </c>
      <c r="C20" s="56">
        <v>0</v>
      </c>
      <c r="D20" s="57">
        <v>7880.3</v>
      </c>
      <c r="E20" s="58" t="e">
        <f t="shared" si="0"/>
        <v>#DIV/0!</v>
      </c>
      <c r="F20" s="57">
        <v>7880.3</v>
      </c>
      <c r="G20" s="58" t="e">
        <f t="shared" si="1"/>
        <v>#DIV/0!</v>
      </c>
      <c r="H20" s="8"/>
      <c r="I20" s="30"/>
      <c r="J20" s="64"/>
      <c r="K20" s="58">
        <f t="shared" si="2"/>
        <v>0</v>
      </c>
      <c r="L20" s="58">
        <f t="shared" si="3"/>
        <v>0</v>
      </c>
      <c r="M20" s="8"/>
      <c r="N20" s="55"/>
      <c r="O20" s="55" t="e">
        <f t="shared" si="4"/>
        <v>#DIV/0!</v>
      </c>
      <c r="P20" s="55"/>
      <c r="Q20" s="55"/>
      <c r="R20" s="55" t="e">
        <f t="shared" si="5"/>
        <v>#DIV/0!</v>
      </c>
      <c r="S20" s="8"/>
    </row>
    <row r="21" spans="1:23" s="35" customFormat="1" ht="15.75" x14ac:dyDescent="0.25">
      <c r="A21" s="34">
        <v>350</v>
      </c>
      <c r="B21" s="27" t="s">
        <v>187</v>
      </c>
      <c r="C21" s="56">
        <v>10</v>
      </c>
      <c r="D21" s="57">
        <v>15</v>
      </c>
      <c r="E21" s="58">
        <f t="shared" si="0"/>
        <v>150</v>
      </c>
      <c r="F21" s="57">
        <v>15</v>
      </c>
      <c r="G21" s="58">
        <f t="shared" si="1"/>
        <v>150</v>
      </c>
      <c r="H21" s="8"/>
      <c r="I21" s="30"/>
      <c r="J21" s="64"/>
      <c r="K21" s="58">
        <f t="shared" si="2"/>
        <v>0</v>
      </c>
      <c r="L21" s="58">
        <f t="shared" si="3"/>
        <v>0</v>
      </c>
      <c r="M21" s="8"/>
      <c r="N21" s="55"/>
      <c r="O21" s="55" t="e">
        <f t="shared" si="4"/>
        <v>#DIV/0!</v>
      </c>
      <c r="P21" s="55"/>
      <c r="Q21" s="55"/>
      <c r="R21" s="55" t="e">
        <f t="shared" si="5"/>
        <v>#DIV/0!</v>
      </c>
      <c r="S21" s="8"/>
    </row>
    <row r="22" spans="1:23" s="35" customFormat="1" ht="15.75" x14ac:dyDescent="0.25">
      <c r="A22" s="34">
        <v>820</v>
      </c>
      <c r="B22" s="27" t="s">
        <v>1</v>
      </c>
      <c r="C22" s="56">
        <v>0</v>
      </c>
      <c r="D22" s="57">
        <v>0</v>
      </c>
      <c r="E22" s="58" t="e">
        <f t="shared" si="0"/>
        <v>#DIV/0!</v>
      </c>
      <c r="F22" s="57">
        <v>0</v>
      </c>
      <c r="G22" s="58" t="e">
        <f t="shared" si="1"/>
        <v>#DIV/0!</v>
      </c>
      <c r="H22" s="8"/>
      <c r="I22" s="30"/>
      <c r="J22" s="64"/>
      <c r="K22" s="58" t="e">
        <f t="shared" si="2"/>
        <v>#DIV/0!</v>
      </c>
      <c r="L22" s="58" t="e">
        <f t="shared" si="3"/>
        <v>#DIV/0!</v>
      </c>
      <c r="M22" s="8"/>
      <c r="N22" s="55"/>
      <c r="O22" s="55" t="e">
        <f t="shared" si="4"/>
        <v>#DIV/0!</v>
      </c>
      <c r="P22" s="55"/>
      <c r="Q22" s="55"/>
      <c r="R22" s="55" t="e">
        <f t="shared" si="5"/>
        <v>#DIV/0!</v>
      </c>
      <c r="S22" s="8"/>
    </row>
    <row r="23" spans="1:23" s="35" customFormat="1" ht="45" x14ac:dyDescent="0.25">
      <c r="A23" s="34">
        <v>842</v>
      </c>
      <c r="B23" s="27" t="s">
        <v>188</v>
      </c>
      <c r="C23" s="56">
        <v>0</v>
      </c>
      <c r="D23" s="57">
        <v>0</v>
      </c>
      <c r="E23" s="58" t="e">
        <f t="shared" si="0"/>
        <v>#DIV/0!</v>
      </c>
      <c r="F23" s="57">
        <v>0</v>
      </c>
      <c r="G23" s="58" t="e">
        <f t="shared" si="1"/>
        <v>#DIV/0!</v>
      </c>
      <c r="H23" s="8"/>
      <c r="I23" s="30"/>
      <c r="J23" s="64"/>
      <c r="K23" s="58" t="e">
        <f t="shared" si="2"/>
        <v>#DIV/0!</v>
      </c>
      <c r="L23" s="58" t="e">
        <f t="shared" si="3"/>
        <v>#DIV/0!</v>
      </c>
      <c r="M23" s="8"/>
      <c r="N23" s="55"/>
      <c r="O23" s="55" t="e">
        <f t="shared" si="4"/>
        <v>#DIV/0!</v>
      </c>
      <c r="P23" s="55"/>
      <c r="Q23" s="55"/>
      <c r="R23" s="55" t="e">
        <f t="shared" si="5"/>
        <v>#DIV/0!</v>
      </c>
      <c r="S23" s="8"/>
    </row>
    <row r="24" spans="1:23" s="35" customFormat="1" ht="15.75" x14ac:dyDescent="0.25">
      <c r="A24" s="34">
        <v>870</v>
      </c>
      <c r="B24" s="27" t="s">
        <v>2</v>
      </c>
      <c r="C24" s="56">
        <v>0</v>
      </c>
      <c r="D24" s="57">
        <v>343.7</v>
      </c>
      <c r="E24" s="58" t="e">
        <f t="shared" si="0"/>
        <v>#DIV/0!</v>
      </c>
      <c r="F24" s="57">
        <v>343.7</v>
      </c>
      <c r="G24" s="58" t="e">
        <f t="shared" si="1"/>
        <v>#DIV/0!</v>
      </c>
      <c r="H24" s="8"/>
      <c r="I24" s="30"/>
      <c r="J24" s="64">
        <v>50</v>
      </c>
      <c r="K24" s="58">
        <f t="shared" si="2"/>
        <v>14.547570555717195</v>
      </c>
      <c r="L24" s="58">
        <f t="shared" si="3"/>
        <v>14.547570555717195</v>
      </c>
      <c r="M24" s="8"/>
      <c r="N24" s="55">
        <v>2730</v>
      </c>
      <c r="O24" s="55">
        <f t="shared" si="4"/>
        <v>5460</v>
      </c>
      <c r="P24" s="55"/>
      <c r="Q24" s="55">
        <v>5495</v>
      </c>
      <c r="R24" s="55">
        <f t="shared" si="5"/>
        <v>201.28205128205127</v>
      </c>
      <c r="S24" s="8"/>
    </row>
    <row r="25" spans="1:23" s="35" customFormat="1" ht="15.75" x14ac:dyDescent="0.25">
      <c r="A25" s="34">
        <v>500</v>
      </c>
      <c r="B25" s="27" t="s">
        <v>202</v>
      </c>
      <c r="C25" s="56">
        <v>19768.7</v>
      </c>
      <c r="D25" s="57">
        <v>12184.8</v>
      </c>
      <c r="E25" s="58">
        <f t="shared" si="0"/>
        <v>61.636829938235692</v>
      </c>
      <c r="F25" s="57">
        <v>12184.8</v>
      </c>
      <c r="G25" s="58">
        <f t="shared" si="1"/>
        <v>61.636829938235692</v>
      </c>
      <c r="H25" s="8"/>
      <c r="I25" s="30"/>
      <c r="J25" s="64">
        <v>11350</v>
      </c>
      <c r="K25" s="58">
        <f t="shared" si="2"/>
        <v>93.148841179174056</v>
      </c>
      <c r="L25" s="58">
        <f t="shared" si="3"/>
        <v>93.148841179174056</v>
      </c>
      <c r="M25" s="8"/>
      <c r="N25" s="55">
        <v>14616.4</v>
      </c>
      <c r="O25" s="55">
        <f t="shared" si="4"/>
        <v>128.77885462555065</v>
      </c>
      <c r="P25" s="55"/>
      <c r="Q25" s="55">
        <v>14859.9</v>
      </c>
      <c r="R25" s="55">
        <f t="shared" si="5"/>
        <v>101.66593689280535</v>
      </c>
      <c r="S25" s="8"/>
    </row>
    <row r="26" spans="1:23" s="35" customFormat="1" ht="15.75" x14ac:dyDescent="0.25">
      <c r="A26" s="34" t="s">
        <v>218</v>
      </c>
      <c r="B26" s="27" t="s">
        <v>203</v>
      </c>
      <c r="C26" s="56">
        <v>536.4</v>
      </c>
      <c r="D26" s="57">
        <v>21.1</v>
      </c>
      <c r="E26" s="58">
        <f t="shared" si="0"/>
        <v>3.9336316181953768</v>
      </c>
      <c r="F26" s="57">
        <v>21.1</v>
      </c>
      <c r="G26" s="58">
        <f t="shared" si="1"/>
        <v>3.9336316181953768</v>
      </c>
      <c r="H26" s="8"/>
      <c r="I26" s="30"/>
      <c r="J26" s="64">
        <v>21.1</v>
      </c>
      <c r="K26" s="58">
        <f t="shared" si="2"/>
        <v>100</v>
      </c>
      <c r="L26" s="58">
        <f t="shared" si="3"/>
        <v>100</v>
      </c>
      <c r="M26" s="8"/>
      <c r="N26" s="55">
        <v>81.8</v>
      </c>
      <c r="O26" s="55">
        <f t="shared" si="4"/>
        <v>387.67772511848335</v>
      </c>
      <c r="P26" s="55"/>
      <c r="Q26" s="55">
        <v>142.69999999999999</v>
      </c>
      <c r="R26" s="55">
        <f t="shared" si="5"/>
        <v>174.44987775061125</v>
      </c>
      <c r="S26" s="8"/>
    </row>
    <row r="27" spans="1:23" s="85" customFormat="1" ht="15.75" x14ac:dyDescent="0.25">
      <c r="A27" s="16"/>
      <c r="B27" s="17" t="s">
        <v>6</v>
      </c>
      <c r="C27" s="69">
        <f>C4+C7+C8+C9+C10+C11+C12+C13+C14+C15+C16+C17+C18+C19+C20+C21+C22+C23+C24+C25+C26</f>
        <v>441682.40000000008</v>
      </c>
      <c r="D27" s="69">
        <f>D4+D7+D8+D9+D10+D11+D12+D13+D14+D15+D16+D17+D18+D19+D20+D21+D22+D23+D24+D25+D26</f>
        <v>421531.89999999997</v>
      </c>
      <c r="E27" s="81">
        <f t="shared" si="0"/>
        <v>95.43778515965316</v>
      </c>
      <c r="F27" s="69">
        <f>F4+F7+F8+F9+F10+F11+F12+F13+F14+F15+F16+F17+F18+F19+F20+F21+F22+F23+F24+F25+F26</f>
        <v>451543.7</v>
      </c>
      <c r="G27" s="81">
        <f t="shared" si="1"/>
        <v>102.23266763629249</v>
      </c>
      <c r="H27" s="21"/>
      <c r="I27" s="83"/>
      <c r="J27" s="69">
        <f>J4+J7+J8+J9+J10+J11+J12+J13+J14+J15+J16+J17+J18+J19+J20+J21+J22+J23+J24+J25+J26</f>
        <v>321870.40000000002</v>
      </c>
      <c r="K27" s="58">
        <f t="shared" si="2"/>
        <v>76.357305342727329</v>
      </c>
      <c r="L27" s="58">
        <f t="shared" si="3"/>
        <v>71.282225839935322</v>
      </c>
      <c r="M27" s="83"/>
      <c r="N27" s="69">
        <f>N4+N7+N8+N9+N10+N11+N12+N13+N14+N15+N16+N17+N18+N19+N20+N21+N22+N23+N24+N25+N26</f>
        <v>237850.59999999998</v>
      </c>
      <c r="O27" s="55">
        <f t="shared" si="4"/>
        <v>73.896388111488349</v>
      </c>
      <c r="P27" s="84"/>
      <c r="Q27" s="69">
        <f>Q4+Q7+Q8+Q9+Q10+Q11+Q12+Q13+Q14+Q15+Q16+Q17+Q18+Q19+Q20+Q21+Q22+Q23+Q24+Q25+Q26</f>
        <v>218920.3</v>
      </c>
      <c r="R27" s="55">
        <f t="shared" si="5"/>
        <v>92.041096385714397</v>
      </c>
      <c r="S27" s="83"/>
    </row>
    <row r="28" spans="1:23" s="87" customFormat="1" ht="15.75" x14ac:dyDescent="0.25">
      <c r="A28" s="66"/>
      <c r="B28" s="67" t="s">
        <v>15</v>
      </c>
      <c r="C28" s="69">
        <v>3132.7</v>
      </c>
      <c r="D28" s="69">
        <v>-4337.3</v>
      </c>
      <c r="E28" s="81">
        <f t="shared" si="0"/>
        <v>-138.45245315542505</v>
      </c>
      <c r="F28" s="69">
        <v>-4337.3</v>
      </c>
      <c r="G28" s="81">
        <f t="shared" si="1"/>
        <v>-138.45245315542505</v>
      </c>
      <c r="H28" s="21"/>
      <c r="I28" s="86"/>
      <c r="J28" s="69">
        <v>1742.2</v>
      </c>
      <c r="K28" s="58">
        <f t="shared" si="2"/>
        <v>-40.167846356027944</v>
      </c>
      <c r="L28" s="58">
        <f t="shared" si="3"/>
        <v>-40.167846356027944</v>
      </c>
      <c r="M28" s="86"/>
      <c r="N28" s="69">
        <v>2613.1999999999998</v>
      </c>
      <c r="O28" s="55">
        <f t="shared" si="4"/>
        <v>149.99426013086901</v>
      </c>
      <c r="P28" s="69"/>
      <c r="Q28" s="69">
        <v>3484.3</v>
      </c>
      <c r="R28" s="55">
        <f t="shared" si="5"/>
        <v>133.33460890861781</v>
      </c>
      <c r="S28" s="86"/>
    </row>
    <row r="29" spans="1:23" s="45" customFormat="1" ht="15.75" x14ac:dyDescent="0.25">
      <c r="A29" s="40" t="s">
        <v>17</v>
      </c>
      <c r="B29" s="41" t="s">
        <v>18</v>
      </c>
      <c r="C29" s="70"/>
      <c r="D29" s="71"/>
      <c r="E29" s="58"/>
      <c r="F29" s="71"/>
      <c r="G29" s="58"/>
      <c r="H29" s="72"/>
      <c r="I29" s="44"/>
      <c r="J29" s="71"/>
      <c r="K29" s="58" t="e">
        <f t="shared" si="2"/>
        <v>#DIV/0!</v>
      </c>
      <c r="L29" s="58" t="e">
        <f t="shared" si="3"/>
        <v>#DIV/0!</v>
      </c>
      <c r="M29" s="44"/>
      <c r="N29" s="71"/>
      <c r="O29" s="55" t="e">
        <f t="shared" si="4"/>
        <v>#DIV/0!</v>
      </c>
      <c r="P29" s="71"/>
      <c r="Q29" s="71"/>
      <c r="R29" s="55" t="e">
        <f t="shared" si="5"/>
        <v>#DIV/0!</v>
      </c>
      <c r="S29" s="44"/>
      <c r="U29" s="73"/>
      <c r="V29" s="73"/>
      <c r="W29" s="73"/>
    </row>
    <row r="30" spans="1:23" s="23" customFormat="1" ht="15.75" x14ac:dyDescent="0.25">
      <c r="A30" s="74" t="s">
        <v>14</v>
      </c>
      <c r="B30" s="22" t="s">
        <v>19</v>
      </c>
      <c r="C30" s="75">
        <f>SUM(C31:C40)</f>
        <v>54888.3</v>
      </c>
      <c r="D30" s="75">
        <f>SUM(D31:D40)</f>
        <v>50338.8</v>
      </c>
      <c r="E30" s="81">
        <f t="shared" si="0"/>
        <v>91.711348320133794</v>
      </c>
      <c r="F30" s="75">
        <f>SUM(F31:F40)</f>
        <v>63866.2</v>
      </c>
      <c r="G30" s="81">
        <f t="shared" si="1"/>
        <v>116.35667346228612</v>
      </c>
      <c r="H30" s="21"/>
      <c r="I30" s="76"/>
      <c r="J30" s="75">
        <f>SUM(J31:J40)</f>
        <v>41636.6</v>
      </c>
      <c r="K30" s="58">
        <f t="shared" si="2"/>
        <v>82.712738484032187</v>
      </c>
      <c r="L30" s="58">
        <f t="shared" si="3"/>
        <v>65.193482624612074</v>
      </c>
      <c r="M30" s="78"/>
      <c r="N30" s="75">
        <f>SUM(N31:N40)</f>
        <v>31526.6</v>
      </c>
      <c r="O30" s="55">
        <f t="shared" si="4"/>
        <v>75.718478454052445</v>
      </c>
      <c r="P30" s="79"/>
      <c r="Q30" s="75">
        <f>SUM(Q31:Q40)</f>
        <v>34279.5</v>
      </c>
      <c r="R30" s="55">
        <f t="shared" si="5"/>
        <v>108.73199139774033</v>
      </c>
      <c r="S30" s="76"/>
    </row>
    <row r="31" spans="1:23" s="35" customFormat="1" ht="30" x14ac:dyDescent="0.25">
      <c r="A31" s="46" t="s">
        <v>13</v>
      </c>
      <c r="B31" s="42" t="s">
        <v>20</v>
      </c>
      <c r="C31" s="43">
        <v>1876.8</v>
      </c>
      <c r="D31" s="43">
        <v>1519.4</v>
      </c>
      <c r="E31" s="58">
        <f t="shared" si="0"/>
        <v>80.956947996589946</v>
      </c>
      <c r="F31" s="43">
        <f>1519.4+200</f>
        <v>1719.4</v>
      </c>
      <c r="G31" s="58">
        <f t="shared" si="1"/>
        <v>91.613384484228476</v>
      </c>
      <c r="H31" s="8"/>
      <c r="I31" s="36"/>
      <c r="J31" s="64">
        <v>1504.3</v>
      </c>
      <c r="K31" s="58">
        <f t="shared" si="2"/>
        <v>99.006186652626027</v>
      </c>
      <c r="L31" s="58">
        <f t="shared" si="3"/>
        <v>87.489822030941028</v>
      </c>
      <c r="M31" s="30"/>
      <c r="N31" s="63">
        <v>1305.5999999999999</v>
      </c>
      <c r="O31" s="55">
        <f t="shared" si="4"/>
        <v>86.7911985641162</v>
      </c>
      <c r="P31" s="63"/>
      <c r="Q31" s="63">
        <v>1305.5999999999999</v>
      </c>
      <c r="R31" s="55">
        <f t="shared" si="5"/>
        <v>100</v>
      </c>
      <c r="S31" s="36"/>
    </row>
    <row r="32" spans="1:23" s="35" customFormat="1" ht="45" x14ac:dyDescent="0.25">
      <c r="A32" s="46" t="s">
        <v>12</v>
      </c>
      <c r="B32" s="42" t="s">
        <v>21</v>
      </c>
      <c r="C32" s="43">
        <v>0</v>
      </c>
      <c r="D32" s="43">
        <v>0</v>
      </c>
      <c r="E32" s="58" t="e">
        <f t="shared" si="0"/>
        <v>#DIV/0!</v>
      </c>
      <c r="F32" s="43">
        <v>0</v>
      </c>
      <c r="G32" s="58" t="e">
        <f t="shared" si="1"/>
        <v>#DIV/0!</v>
      </c>
      <c r="H32" s="8"/>
      <c r="I32" s="37"/>
      <c r="J32" s="64">
        <v>0</v>
      </c>
      <c r="K32" s="58" t="e">
        <f t="shared" si="2"/>
        <v>#DIV/0!</v>
      </c>
      <c r="L32" s="58" t="e">
        <f t="shared" si="3"/>
        <v>#DIV/0!</v>
      </c>
      <c r="M32" s="37"/>
      <c r="N32" s="63">
        <v>0</v>
      </c>
      <c r="O32" s="55" t="e">
        <f t="shared" si="4"/>
        <v>#DIV/0!</v>
      </c>
      <c r="P32" s="64"/>
      <c r="Q32" s="63">
        <v>0</v>
      </c>
      <c r="R32" s="55" t="e">
        <f t="shared" si="5"/>
        <v>#DIV/0!</v>
      </c>
      <c r="S32" s="36"/>
    </row>
    <row r="33" spans="1:19" s="35" customFormat="1" ht="45" x14ac:dyDescent="0.25">
      <c r="A33" s="46" t="s">
        <v>99</v>
      </c>
      <c r="B33" s="42" t="s">
        <v>22</v>
      </c>
      <c r="C33" s="43">
        <v>23225.9</v>
      </c>
      <c r="D33" s="43">
        <v>20148.8</v>
      </c>
      <c r="E33" s="58">
        <f t="shared" si="0"/>
        <v>86.75142836230242</v>
      </c>
      <c r="F33" s="43">
        <f>20148.8+8279.5</f>
        <v>28428.3</v>
      </c>
      <c r="G33" s="58">
        <f t="shared" si="1"/>
        <v>122.39913200349608</v>
      </c>
      <c r="H33" s="8"/>
      <c r="I33" s="36"/>
      <c r="J33" s="64">
        <v>16116.8</v>
      </c>
      <c r="K33" s="58">
        <f t="shared" si="2"/>
        <v>79.988882712618121</v>
      </c>
      <c r="L33" s="58">
        <f t="shared" si="3"/>
        <v>56.692802594597637</v>
      </c>
      <c r="M33" s="37"/>
      <c r="N33" s="63">
        <v>13839.5</v>
      </c>
      <c r="O33" s="55">
        <f t="shared" si="4"/>
        <v>85.870023826069698</v>
      </c>
      <c r="P33" s="64"/>
      <c r="Q33" s="63">
        <v>13835.9</v>
      </c>
      <c r="R33" s="55">
        <f t="shared" si="5"/>
        <v>99.973987499548386</v>
      </c>
      <c r="S33" s="36"/>
    </row>
    <row r="34" spans="1:19" s="35" customFormat="1" ht="15.75" x14ac:dyDescent="0.25">
      <c r="A34" s="46" t="s">
        <v>11</v>
      </c>
      <c r="B34" s="42" t="s">
        <v>23</v>
      </c>
      <c r="C34" s="43">
        <v>0</v>
      </c>
      <c r="D34" s="43">
        <v>46.8</v>
      </c>
      <c r="E34" s="58" t="e">
        <f t="shared" si="0"/>
        <v>#DIV/0!</v>
      </c>
      <c r="F34" s="43">
        <v>46.8</v>
      </c>
      <c r="G34" s="58" t="e">
        <f t="shared" si="1"/>
        <v>#DIV/0!</v>
      </c>
      <c r="H34" s="8"/>
      <c r="I34" s="30"/>
      <c r="J34" s="64">
        <v>0</v>
      </c>
      <c r="K34" s="58">
        <f t="shared" si="2"/>
        <v>0</v>
      </c>
      <c r="L34" s="58">
        <f t="shared" si="3"/>
        <v>0</v>
      </c>
      <c r="M34" s="30"/>
      <c r="N34" s="63">
        <v>0</v>
      </c>
      <c r="O34" s="55" t="e">
        <f t="shared" si="4"/>
        <v>#DIV/0!</v>
      </c>
      <c r="P34" s="63"/>
      <c r="Q34" s="63">
        <v>0</v>
      </c>
      <c r="R34" s="55" t="e">
        <f t="shared" si="5"/>
        <v>#DIV/0!</v>
      </c>
      <c r="S34" s="36"/>
    </row>
    <row r="35" spans="1:19" s="35" customFormat="1" ht="30" x14ac:dyDescent="0.25">
      <c r="A35" s="46" t="s">
        <v>10</v>
      </c>
      <c r="B35" s="42" t="s">
        <v>24</v>
      </c>
      <c r="C35" s="43">
        <v>5623.5</v>
      </c>
      <c r="D35" s="43">
        <v>5063.8</v>
      </c>
      <c r="E35" s="58">
        <f t="shared" si="0"/>
        <v>90.047123677425091</v>
      </c>
      <c r="F35" s="43">
        <f>5063.8+236.3</f>
        <v>5300.1</v>
      </c>
      <c r="G35" s="58">
        <f t="shared" si="1"/>
        <v>94.249133102160584</v>
      </c>
      <c r="H35" s="8"/>
      <c r="I35" s="30"/>
      <c r="J35" s="64">
        <v>4650.7</v>
      </c>
      <c r="K35" s="58">
        <f t="shared" si="2"/>
        <v>91.842094869465612</v>
      </c>
      <c r="L35" s="58">
        <f t="shared" si="3"/>
        <v>87.747400992434095</v>
      </c>
      <c r="M35" s="30"/>
      <c r="N35" s="63">
        <v>2255.4</v>
      </c>
      <c r="O35" s="55">
        <f t="shared" si="4"/>
        <v>48.495925344571788</v>
      </c>
      <c r="P35" s="63"/>
      <c r="Q35" s="63">
        <v>2246.8000000000002</v>
      </c>
      <c r="R35" s="55">
        <f t="shared" si="5"/>
        <v>99.618692914782301</v>
      </c>
      <c r="S35" s="36"/>
    </row>
    <row r="36" spans="1:19" s="35" customFormat="1" ht="15.75" x14ac:dyDescent="0.25">
      <c r="A36" s="46" t="s">
        <v>100</v>
      </c>
      <c r="B36" s="42" t="s">
        <v>25</v>
      </c>
      <c r="C36" s="43">
        <v>529.4</v>
      </c>
      <c r="D36" s="43">
        <v>0</v>
      </c>
      <c r="E36" s="58">
        <f t="shared" si="0"/>
        <v>0</v>
      </c>
      <c r="F36" s="43">
        <v>0</v>
      </c>
      <c r="G36" s="58">
        <f t="shared" si="1"/>
        <v>0</v>
      </c>
      <c r="H36" s="8"/>
      <c r="I36" s="36"/>
      <c r="J36" s="64">
        <v>0</v>
      </c>
      <c r="K36" s="58" t="e">
        <f t="shared" si="2"/>
        <v>#DIV/0!</v>
      </c>
      <c r="L36" s="58" t="e">
        <f t="shared" si="3"/>
        <v>#DIV/0!</v>
      </c>
      <c r="M36" s="30"/>
      <c r="N36" s="63">
        <v>0</v>
      </c>
      <c r="O36" s="55" t="e">
        <f t="shared" si="4"/>
        <v>#DIV/0!</v>
      </c>
      <c r="P36" s="63"/>
      <c r="Q36" s="63">
        <v>0</v>
      </c>
      <c r="R36" s="55" t="e">
        <f t="shared" si="5"/>
        <v>#DIV/0!</v>
      </c>
      <c r="S36" s="36"/>
    </row>
    <row r="37" spans="1:19" s="35" customFormat="1" ht="15.75" x14ac:dyDescent="0.25">
      <c r="A37" s="46" t="s">
        <v>101</v>
      </c>
      <c r="B37" s="42" t="s">
        <v>26</v>
      </c>
      <c r="C37" s="43">
        <v>0</v>
      </c>
      <c r="D37" s="47">
        <v>0</v>
      </c>
      <c r="E37" s="58" t="e">
        <f t="shared" si="0"/>
        <v>#DIV/0!</v>
      </c>
      <c r="F37" s="47">
        <v>0</v>
      </c>
      <c r="G37" s="58" t="e">
        <f t="shared" si="1"/>
        <v>#DIV/0!</v>
      </c>
      <c r="H37" s="8"/>
      <c r="I37" s="36"/>
      <c r="J37" s="64">
        <v>0</v>
      </c>
      <c r="K37" s="58" t="e">
        <f t="shared" si="2"/>
        <v>#DIV/0!</v>
      </c>
      <c r="L37" s="58" t="e">
        <f t="shared" si="3"/>
        <v>#DIV/0!</v>
      </c>
      <c r="M37" s="30"/>
      <c r="N37" s="63">
        <v>0</v>
      </c>
      <c r="O37" s="55" t="e">
        <f t="shared" si="4"/>
        <v>#DIV/0!</v>
      </c>
      <c r="P37" s="63"/>
      <c r="Q37" s="63">
        <v>0</v>
      </c>
      <c r="R37" s="55" t="e">
        <f t="shared" si="5"/>
        <v>#DIV/0!</v>
      </c>
      <c r="S37" s="36"/>
    </row>
    <row r="38" spans="1:19" s="35" customFormat="1" ht="15.75" x14ac:dyDescent="0.25">
      <c r="A38" s="46" t="s">
        <v>102</v>
      </c>
      <c r="B38" s="42" t="s">
        <v>27</v>
      </c>
      <c r="C38" s="43">
        <v>5</v>
      </c>
      <c r="D38" s="43">
        <v>343.7</v>
      </c>
      <c r="E38" s="58">
        <f t="shared" si="0"/>
        <v>6873.9999999999991</v>
      </c>
      <c r="F38" s="43">
        <v>343.7</v>
      </c>
      <c r="G38" s="58">
        <f t="shared" si="1"/>
        <v>6873.9999999999991</v>
      </c>
      <c r="H38" s="8"/>
      <c r="I38" s="36"/>
      <c r="J38" s="64">
        <v>50</v>
      </c>
      <c r="K38" s="58">
        <f t="shared" si="2"/>
        <v>14.547570555717195</v>
      </c>
      <c r="L38" s="58">
        <f t="shared" si="3"/>
        <v>14.547570555717195</v>
      </c>
      <c r="M38" s="37"/>
      <c r="N38" s="63">
        <v>2730</v>
      </c>
      <c r="O38" s="55">
        <f t="shared" si="4"/>
        <v>5460</v>
      </c>
      <c r="P38" s="64"/>
      <c r="Q38" s="63">
        <v>5495</v>
      </c>
      <c r="R38" s="55">
        <f t="shared" si="5"/>
        <v>201.28205128205127</v>
      </c>
      <c r="S38" s="36"/>
    </row>
    <row r="39" spans="1:19" s="35" customFormat="1" ht="30" x14ac:dyDescent="0.25">
      <c r="A39" s="46" t="s">
        <v>210</v>
      </c>
      <c r="B39" s="42" t="s">
        <v>209</v>
      </c>
      <c r="C39" s="43">
        <v>0</v>
      </c>
      <c r="D39" s="43">
        <v>0</v>
      </c>
      <c r="E39" s="58" t="e">
        <f t="shared" si="0"/>
        <v>#DIV/0!</v>
      </c>
      <c r="F39" s="43">
        <v>0</v>
      </c>
      <c r="G39" s="58" t="e">
        <f t="shared" si="1"/>
        <v>#DIV/0!</v>
      </c>
      <c r="H39" s="8"/>
      <c r="I39" s="36"/>
      <c r="J39" s="64">
        <v>0</v>
      </c>
      <c r="K39" s="58" t="e">
        <f t="shared" si="2"/>
        <v>#DIV/0!</v>
      </c>
      <c r="L39" s="58" t="e">
        <f t="shared" si="3"/>
        <v>#DIV/0!</v>
      </c>
      <c r="M39" s="30"/>
      <c r="N39" s="63">
        <v>0</v>
      </c>
      <c r="O39" s="55" t="e">
        <f t="shared" si="4"/>
        <v>#DIV/0!</v>
      </c>
      <c r="P39" s="63"/>
      <c r="Q39" s="63">
        <v>0</v>
      </c>
      <c r="R39" s="55" t="e">
        <f t="shared" si="5"/>
        <v>#DIV/0!</v>
      </c>
      <c r="S39" s="36"/>
    </row>
    <row r="40" spans="1:19" s="35" customFormat="1" ht="15.75" x14ac:dyDescent="0.25">
      <c r="A40" s="46" t="s">
        <v>103</v>
      </c>
      <c r="B40" s="42" t="s">
        <v>28</v>
      </c>
      <c r="C40" s="43">
        <v>23627.7</v>
      </c>
      <c r="D40" s="43">
        <v>23216.3</v>
      </c>
      <c r="E40" s="58">
        <f t="shared" si="0"/>
        <v>98.258823330243743</v>
      </c>
      <c r="F40" s="43">
        <f>23216.3+4811.6</f>
        <v>28027.9</v>
      </c>
      <c r="G40" s="58">
        <f t="shared" si="1"/>
        <v>118.62305683583251</v>
      </c>
      <c r="H40" s="8"/>
      <c r="I40" s="38"/>
      <c r="J40" s="64">
        <v>19314.8</v>
      </c>
      <c r="K40" s="58">
        <f t="shared" si="2"/>
        <v>83.194996618754928</v>
      </c>
      <c r="L40" s="58">
        <f t="shared" si="3"/>
        <v>68.912761926508935</v>
      </c>
      <c r="M40" s="30"/>
      <c r="N40" s="63">
        <v>11396.1</v>
      </c>
      <c r="O40" s="55">
        <f t="shared" si="4"/>
        <v>59.001905274711618</v>
      </c>
      <c r="P40" s="63"/>
      <c r="Q40" s="63">
        <v>11396.2</v>
      </c>
      <c r="R40" s="55">
        <f t="shared" si="5"/>
        <v>100.0008774931775</v>
      </c>
      <c r="S40" s="36"/>
    </row>
    <row r="41" spans="1:19" s="23" customFormat="1" ht="15.75" x14ac:dyDescent="0.25">
      <c r="A41" s="74" t="s">
        <v>9</v>
      </c>
      <c r="B41" s="22" t="s">
        <v>29</v>
      </c>
      <c r="C41" s="75">
        <v>0</v>
      </c>
      <c r="D41" s="75">
        <v>0</v>
      </c>
      <c r="E41" s="81" t="e">
        <f t="shared" si="0"/>
        <v>#DIV/0!</v>
      </c>
      <c r="F41" s="75">
        <v>0</v>
      </c>
      <c r="G41" s="81" t="e">
        <f t="shared" si="1"/>
        <v>#DIV/0!</v>
      </c>
      <c r="H41" s="21"/>
      <c r="I41" s="76"/>
      <c r="J41" s="75">
        <v>0</v>
      </c>
      <c r="K41" s="58" t="e">
        <f t="shared" si="2"/>
        <v>#DIV/0!</v>
      </c>
      <c r="L41" s="58" t="e">
        <f t="shared" si="3"/>
        <v>#DIV/0!</v>
      </c>
      <c r="M41" s="78"/>
      <c r="N41" s="75">
        <v>0</v>
      </c>
      <c r="O41" s="55" t="e">
        <f t="shared" si="4"/>
        <v>#DIV/0!</v>
      </c>
      <c r="P41" s="79"/>
      <c r="Q41" s="75">
        <v>0</v>
      </c>
      <c r="R41" s="55" t="e">
        <f t="shared" si="5"/>
        <v>#DIV/0!</v>
      </c>
      <c r="S41" s="76"/>
    </row>
    <row r="42" spans="1:19" s="35" customFormat="1" ht="15.75" x14ac:dyDescent="0.25">
      <c r="A42" s="46" t="s">
        <v>8</v>
      </c>
      <c r="B42" s="42" t="s">
        <v>30</v>
      </c>
      <c r="C42" s="43"/>
      <c r="D42" s="43"/>
      <c r="E42" s="58" t="e">
        <f t="shared" si="0"/>
        <v>#DIV/0!</v>
      </c>
      <c r="F42" s="43"/>
      <c r="G42" s="58" t="e">
        <f t="shared" si="1"/>
        <v>#DIV/0!</v>
      </c>
      <c r="H42" s="8"/>
      <c r="I42" s="36"/>
      <c r="J42" s="64">
        <v>0</v>
      </c>
      <c r="K42" s="58" t="e">
        <f t="shared" si="2"/>
        <v>#DIV/0!</v>
      </c>
      <c r="L42" s="58" t="e">
        <f t="shared" si="3"/>
        <v>#DIV/0!</v>
      </c>
      <c r="M42" s="30"/>
      <c r="N42" s="63">
        <v>0</v>
      </c>
      <c r="O42" s="55" t="e">
        <f t="shared" si="4"/>
        <v>#DIV/0!</v>
      </c>
      <c r="P42" s="63"/>
      <c r="Q42" s="63">
        <v>0</v>
      </c>
      <c r="R42" s="55" t="e">
        <f t="shared" si="5"/>
        <v>#DIV/0!</v>
      </c>
      <c r="S42" s="36"/>
    </row>
    <row r="43" spans="1:19" s="35" customFormat="1" ht="15.75" x14ac:dyDescent="0.25">
      <c r="A43" s="46" t="s">
        <v>7</v>
      </c>
      <c r="B43" s="42" t="s">
        <v>31</v>
      </c>
      <c r="C43" s="43"/>
      <c r="D43" s="43"/>
      <c r="E43" s="58" t="e">
        <f t="shared" si="0"/>
        <v>#DIV/0!</v>
      </c>
      <c r="F43" s="43"/>
      <c r="G43" s="58" t="e">
        <f t="shared" si="1"/>
        <v>#DIV/0!</v>
      </c>
      <c r="H43" s="8"/>
      <c r="I43" s="36"/>
      <c r="J43" s="64">
        <v>0</v>
      </c>
      <c r="K43" s="58" t="e">
        <f t="shared" si="2"/>
        <v>#DIV/0!</v>
      </c>
      <c r="L43" s="58" t="e">
        <f t="shared" si="3"/>
        <v>#DIV/0!</v>
      </c>
      <c r="M43" s="30"/>
      <c r="N43" s="63">
        <v>0</v>
      </c>
      <c r="O43" s="55" t="e">
        <f t="shared" si="4"/>
        <v>#DIV/0!</v>
      </c>
      <c r="P43" s="63"/>
      <c r="Q43" s="63">
        <v>0</v>
      </c>
      <c r="R43" s="55" t="e">
        <f t="shared" si="5"/>
        <v>#DIV/0!</v>
      </c>
      <c r="S43" s="36"/>
    </row>
    <row r="44" spans="1:19" s="35" customFormat="1" ht="15.75" x14ac:dyDescent="0.25">
      <c r="A44" s="46" t="s">
        <v>104</v>
      </c>
      <c r="B44" s="42" t="s">
        <v>32</v>
      </c>
      <c r="C44" s="43"/>
      <c r="D44" s="43"/>
      <c r="E44" s="58" t="e">
        <f t="shared" si="0"/>
        <v>#DIV/0!</v>
      </c>
      <c r="F44" s="43"/>
      <c r="G44" s="58" t="e">
        <f t="shared" si="1"/>
        <v>#DIV/0!</v>
      </c>
      <c r="H44" s="8"/>
      <c r="I44" s="36"/>
      <c r="J44" s="64">
        <v>0</v>
      </c>
      <c r="K44" s="58" t="e">
        <f t="shared" si="2"/>
        <v>#DIV/0!</v>
      </c>
      <c r="L44" s="58" t="e">
        <f t="shared" si="3"/>
        <v>#DIV/0!</v>
      </c>
      <c r="M44" s="30"/>
      <c r="N44" s="63">
        <v>0</v>
      </c>
      <c r="O44" s="55" t="e">
        <f t="shared" si="4"/>
        <v>#DIV/0!</v>
      </c>
      <c r="P44" s="63"/>
      <c r="Q44" s="63">
        <v>0</v>
      </c>
      <c r="R44" s="55" t="e">
        <f t="shared" si="5"/>
        <v>#DIV/0!</v>
      </c>
      <c r="S44" s="36"/>
    </row>
    <row r="45" spans="1:19" s="23" customFormat="1" ht="28.5" x14ac:dyDescent="0.25">
      <c r="A45" s="74" t="s">
        <v>105</v>
      </c>
      <c r="B45" s="22" t="s">
        <v>33</v>
      </c>
      <c r="C45" s="75">
        <f>SUM(C46:C50)</f>
        <v>3600.6000000000004</v>
      </c>
      <c r="D45" s="75">
        <f>SUM(D46:D50)</f>
        <v>6289</v>
      </c>
      <c r="E45" s="81">
        <f t="shared" si="0"/>
        <v>174.66533355551849</v>
      </c>
      <c r="F45" s="75">
        <f>SUM(F46:F50)</f>
        <v>6683.4</v>
      </c>
      <c r="G45" s="81">
        <f t="shared" si="1"/>
        <v>185.61906348941841</v>
      </c>
      <c r="H45" s="21"/>
      <c r="I45" s="76"/>
      <c r="J45" s="75">
        <f>SUM(J46:J50)</f>
        <v>2974.1000000000004</v>
      </c>
      <c r="K45" s="58">
        <f t="shared" si="2"/>
        <v>47.290507234854509</v>
      </c>
      <c r="L45" s="58">
        <f t="shared" si="3"/>
        <v>44.499805488224567</v>
      </c>
      <c r="M45" s="78"/>
      <c r="N45" s="75">
        <f>SUM(N46:N50)</f>
        <v>2266.8999999999996</v>
      </c>
      <c r="O45" s="55">
        <f t="shared" si="4"/>
        <v>76.22137789583401</v>
      </c>
      <c r="P45" s="79"/>
      <c r="Q45" s="75">
        <f>SUM(Q46:Q50)</f>
        <v>2283.8000000000002</v>
      </c>
      <c r="R45" s="55">
        <f t="shared" si="5"/>
        <v>100.74551149146413</v>
      </c>
      <c r="S45" s="76"/>
    </row>
    <row r="46" spans="1:19" s="35" customFormat="1" ht="15.75" x14ac:dyDescent="0.25">
      <c r="A46" s="46" t="s">
        <v>106</v>
      </c>
      <c r="B46" s="42" t="s">
        <v>34</v>
      </c>
      <c r="C46" s="43">
        <v>1806.2</v>
      </c>
      <c r="D46" s="43">
        <v>1234.4000000000001</v>
      </c>
      <c r="E46" s="58">
        <f t="shared" si="0"/>
        <v>68.342376259550434</v>
      </c>
      <c r="F46" s="43">
        <v>1234.4000000000001</v>
      </c>
      <c r="G46" s="58">
        <f t="shared" si="1"/>
        <v>68.342376259550434</v>
      </c>
      <c r="H46" s="8"/>
      <c r="I46" s="36"/>
      <c r="J46" s="64">
        <v>1234.4000000000001</v>
      </c>
      <c r="K46" s="58">
        <f t="shared" si="2"/>
        <v>100</v>
      </c>
      <c r="L46" s="58">
        <f t="shared" si="3"/>
        <v>100</v>
      </c>
      <c r="M46" s="30"/>
      <c r="N46" s="63">
        <v>1004.8</v>
      </c>
      <c r="O46" s="55">
        <f t="shared" si="4"/>
        <v>81.399870382372001</v>
      </c>
      <c r="P46" s="63"/>
      <c r="Q46" s="63">
        <v>1021.7</v>
      </c>
      <c r="R46" s="55">
        <f t="shared" si="5"/>
        <v>101.68192675159236</v>
      </c>
      <c r="S46" s="38"/>
    </row>
    <row r="47" spans="1:19" s="35" customFormat="1" ht="30" x14ac:dyDescent="0.25">
      <c r="A47" s="46" t="s">
        <v>107</v>
      </c>
      <c r="B47" s="42" t="s">
        <v>35</v>
      </c>
      <c r="C47" s="43">
        <v>0</v>
      </c>
      <c r="D47" s="43">
        <v>0</v>
      </c>
      <c r="E47" s="58" t="e">
        <f t="shared" si="0"/>
        <v>#DIV/0!</v>
      </c>
      <c r="F47" s="43">
        <v>0</v>
      </c>
      <c r="G47" s="58" t="e">
        <f t="shared" si="1"/>
        <v>#DIV/0!</v>
      </c>
      <c r="H47" s="8"/>
      <c r="I47" s="38"/>
      <c r="J47" s="64">
        <v>0</v>
      </c>
      <c r="K47" s="58" t="e">
        <f t="shared" si="2"/>
        <v>#DIV/0!</v>
      </c>
      <c r="L47" s="58" t="e">
        <f t="shared" si="3"/>
        <v>#DIV/0!</v>
      </c>
      <c r="M47" s="30"/>
      <c r="N47" s="63">
        <v>0</v>
      </c>
      <c r="O47" s="55" t="e">
        <f t="shared" si="4"/>
        <v>#DIV/0!</v>
      </c>
      <c r="P47" s="63"/>
      <c r="Q47" s="63">
        <v>0</v>
      </c>
      <c r="R47" s="55" t="e">
        <f t="shared" si="5"/>
        <v>#DIV/0!</v>
      </c>
      <c r="S47" s="36"/>
    </row>
    <row r="48" spans="1:19" s="35" customFormat="1" ht="15.75" x14ac:dyDescent="0.25">
      <c r="A48" s="46" t="s">
        <v>108</v>
      </c>
      <c r="B48" s="42" t="s">
        <v>36</v>
      </c>
      <c r="C48" s="43">
        <v>1794.4</v>
      </c>
      <c r="D48" s="43">
        <v>5054.6000000000004</v>
      </c>
      <c r="E48" s="58">
        <f t="shared" si="0"/>
        <v>281.6874721355328</v>
      </c>
      <c r="F48" s="43">
        <f>5054.6+394.4</f>
        <v>5449</v>
      </c>
      <c r="G48" s="58">
        <f t="shared" si="1"/>
        <v>303.66696388765047</v>
      </c>
      <c r="H48" s="8"/>
      <c r="I48" s="38"/>
      <c r="J48" s="64">
        <v>1739.7</v>
      </c>
      <c r="K48" s="58">
        <f t="shared" si="2"/>
        <v>34.418153760930636</v>
      </c>
      <c r="L48" s="58">
        <f t="shared" si="3"/>
        <v>31.926959075059646</v>
      </c>
      <c r="M48" s="30"/>
      <c r="N48" s="63">
        <v>1262.0999999999999</v>
      </c>
      <c r="O48" s="55">
        <f t="shared" si="4"/>
        <v>72.546990860493182</v>
      </c>
      <c r="P48" s="63"/>
      <c r="Q48" s="63">
        <v>1262.0999999999999</v>
      </c>
      <c r="R48" s="55">
        <f t="shared" si="5"/>
        <v>100</v>
      </c>
      <c r="S48" s="36"/>
    </row>
    <row r="49" spans="1:19" s="35" customFormat="1" ht="15.75" x14ac:dyDescent="0.25">
      <c r="A49" s="46" t="s">
        <v>109</v>
      </c>
      <c r="B49" s="42" t="s">
        <v>37</v>
      </c>
      <c r="C49" s="43">
        <v>0</v>
      </c>
      <c r="D49" s="47">
        <v>0</v>
      </c>
      <c r="E49" s="58" t="e">
        <f t="shared" si="0"/>
        <v>#DIV/0!</v>
      </c>
      <c r="F49" s="47">
        <v>0</v>
      </c>
      <c r="G49" s="58" t="e">
        <f t="shared" si="1"/>
        <v>#DIV/0!</v>
      </c>
      <c r="H49" s="8"/>
      <c r="I49" s="36"/>
      <c r="J49" s="64">
        <v>0</v>
      </c>
      <c r="K49" s="58" t="e">
        <f t="shared" si="2"/>
        <v>#DIV/0!</v>
      </c>
      <c r="L49" s="58" t="e">
        <f t="shared" si="3"/>
        <v>#DIV/0!</v>
      </c>
      <c r="M49" s="30"/>
      <c r="N49" s="63">
        <v>0</v>
      </c>
      <c r="O49" s="55" t="e">
        <f t="shared" si="4"/>
        <v>#DIV/0!</v>
      </c>
      <c r="P49" s="63"/>
      <c r="Q49" s="63">
        <v>0</v>
      </c>
      <c r="R49" s="55" t="e">
        <f t="shared" si="5"/>
        <v>#DIV/0!</v>
      </c>
      <c r="S49" s="36"/>
    </row>
    <row r="50" spans="1:19" s="35" customFormat="1" ht="30" x14ac:dyDescent="0.25">
      <c r="A50" s="46" t="s">
        <v>110</v>
      </c>
      <c r="B50" s="42" t="s">
        <v>38</v>
      </c>
      <c r="C50" s="43">
        <v>0</v>
      </c>
      <c r="D50" s="43">
        <v>0</v>
      </c>
      <c r="E50" s="58" t="e">
        <f t="shared" si="0"/>
        <v>#DIV/0!</v>
      </c>
      <c r="F50" s="43">
        <v>0</v>
      </c>
      <c r="G50" s="58" t="e">
        <f t="shared" si="1"/>
        <v>#DIV/0!</v>
      </c>
      <c r="H50" s="8"/>
      <c r="I50" s="38"/>
      <c r="J50" s="64">
        <v>0</v>
      </c>
      <c r="K50" s="58" t="e">
        <f t="shared" si="2"/>
        <v>#DIV/0!</v>
      </c>
      <c r="L50" s="58" t="e">
        <f t="shared" si="3"/>
        <v>#DIV/0!</v>
      </c>
      <c r="M50" s="30"/>
      <c r="N50" s="63">
        <v>0</v>
      </c>
      <c r="O50" s="55" t="e">
        <f t="shared" si="4"/>
        <v>#DIV/0!</v>
      </c>
      <c r="P50" s="63"/>
      <c r="Q50" s="63">
        <v>0</v>
      </c>
      <c r="R50" s="55" t="e">
        <f t="shared" si="5"/>
        <v>#DIV/0!</v>
      </c>
      <c r="S50" s="36"/>
    </row>
    <row r="51" spans="1:19" s="23" customFormat="1" ht="15.75" x14ac:dyDescent="0.25">
      <c r="A51" s="74" t="s">
        <v>111</v>
      </c>
      <c r="B51" s="22" t="s">
        <v>39</v>
      </c>
      <c r="C51" s="75">
        <f>SUM(C52:C61)</f>
        <v>22998.5</v>
      </c>
      <c r="D51" s="75">
        <f>SUM(D52:D61)</f>
        <v>23998.7</v>
      </c>
      <c r="E51" s="81">
        <f t="shared" si="0"/>
        <v>104.34897928125748</v>
      </c>
      <c r="F51" s="75">
        <f>SUM(F52:F61)</f>
        <v>23998.7</v>
      </c>
      <c r="G51" s="81">
        <f t="shared" si="1"/>
        <v>104.34897928125748</v>
      </c>
      <c r="H51" s="21"/>
      <c r="I51" s="76"/>
      <c r="J51" s="75">
        <f>SUM(J52:J61)</f>
        <v>9573</v>
      </c>
      <c r="K51" s="58">
        <f t="shared" si="2"/>
        <v>39.889660689954034</v>
      </c>
      <c r="L51" s="58">
        <f t="shared" si="3"/>
        <v>39.889660689954034</v>
      </c>
      <c r="M51" s="78"/>
      <c r="N51" s="75">
        <f>SUM(N52:N61)</f>
        <v>10442.400000000001</v>
      </c>
      <c r="O51" s="55">
        <f t="shared" si="4"/>
        <v>109.08179254152306</v>
      </c>
      <c r="P51" s="79"/>
      <c r="Q51" s="75">
        <f>SUM(Q52:Q61)</f>
        <v>11165.900000000001</v>
      </c>
      <c r="R51" s="55">
        <f t="shared" si="5"/>
        <v>106.92848387343905</v>
      </c>
      <c r="S51" s="76"/>
    </row>
    <row r="52" spans="1:19" s="35" customFormat="1" ht="15.75" x14ac:dyDescent="0.25">
      <c r="A52" s="46" t="s">
        <v>112</v>
      </c>
      <c r="B52" s="42" t="s">
        <v>40</v>
      </c>
      <c r="C52" s="43">
        <v>0</v>
      </c>
      <c r="D52" s="43">
        <v>0</v>
      </c>
      <c r="E52" s="58" t="e">
        <f t="shared" si="0"/>
        <v>#DIV/0!</v>
      </c>
      <c r="F52" s="43">
        <v>0</v>
      </c>
      <c r="G52" s="58" t="e">
        <f t="shared" si="1"/>
        <v>#DIV/0!</v>
      </c>
      <c r="H52" s="8"/>
      <c r="I52" s="38"/>
      <c r="J52" s="64">
        <v>0</v>
      </c>
      <c r="K52" s="58" t="e">
        <f t="shared" si="2"/>
        <v>#DIV/0!</v>
      </c>
      <c r="L52" s="58" t="e">
        <f t="shared" si="3"/>
        <v>#DIV/0!</v>
      </c>
      <c r="M52" s="30"/>
      <c r="N52" s="63">
        <v>0</v>
      </c>
      <c r="O52" s="55" t="e">
        <f t="shared" si="4"/>
        <v>#DIV/0!</v>
      </c>
      <c r="P52" s="63"/>
      <c r="Q52" s="63">
        <v>0</v>
      </c>
      <c r="R52" s="55" t="e">
        <f t="shared" si="5"/>
        <v>#DIV/0!</v>
      </c>
      <c r="S52" s="36"/>
    </row>
    <row r="53" spans="1:19" s="35" customFormat="1" ht="15.75" x14ac:dyDescent="0.25">
      <c r="A53" s="46" t="s">
        <v>212</v>
      </c>
      <c r="B53" s="42" t="s">
        <v>211</v>
      </c>
      <c r="C53" s="43">
        <v>0</v>
      </c>
      <c r="D53" s="47">
        <v>0</v>
      </c>
      <c r="E53" s="58" t="e">
        <f t="shared" si="0"/>
        <v>#DIV/0!</v>
      </c>
      <c r="F53" s="47">
        <v>0</v>
      </c>
      <c r="G53" s="58" t="e">
        <f t="shared" si="1"/>
        <v>#DIV/0!</v>
      </c>
      <c r="H53" s="8"/>
      <c r="I53" s="36"/>
      <c r="J53" s="64">
        <v>0</v>
      </c>
      <c r="K53" s="58" t="e">
        <f t="shared" si="2"/>
        <v>#DIV/0!</v>
      </c>
      <c r="L53" s="58" t="e">
        <f t="shared" si="3"/>
        <v>#DIV/0!</v>
      </c>
      <c r="M53" s="30"/>
      <c r="N53" s="63">
        <v>0</v>
      </c>
      <c r="O53" s="55" t="e">
        <f t="shared" si="4"/>
        <v>#DIV/0!</v>
      </c>
      <c r="P53" s="63"/>
      <c r="Q53" s="63">
        <v>0</v>
      </c>
      <c r="R53" s="55" t="e">
        <f t="shared" si="5"/>
        <v>#DIV/0!</v>
      </c>
      <c r="S53" s="36"/>
    </row>
    <row r="54" spans="1:19" s="35" customFormat="1" ht="15.75" x14ac:dyDescent="0.25">
      <c r="A54" s="46" t="s">
        <v>113</v>
      </c>
      <c r="B54" s="42" t="s">
        <v>41</v>
      </c>
      <c r="C54" s="43">
        <v>1198.5</v>
      </c>
      <c r="D54" s="43">
        <v>1210</v>
      </c>
      <c r="E54" s="58">
        <f t="shared" si="0"/>
        <v>100.95953274926993</v>
      </c>
      <c r="F54" s="43">
        <v>1210</v>
      </c>
      <c r="G54" s="58">
        <f t="shared" si="1"/>
        <v>100.95953274926993</v>
      </c>
      <c r="H54" s="8"/>
      <c r="I54" s="38"/>
      <c r="J54" s="64">
        <v>1210</v>
      </c>
      <c r="K54" s="58">
        <f t="shared" si="2"/>
        <v>100</v>
      </c>
      <c r="L54" s="58">
        <f t="shared" si="3"/>
        <v>100</v>
      </c>
      <c r="M54" s="38"/>
      <c r="N54" s="63">
        <v>1573.2</v>
      </c>
      <c r="O54" s="55">
        <f t="shared" si="4"/>
        <v>130.01652892561984</v>
      </c>
      <c r="P54" s="65"/>
      <c r="Q54" s="63">
        <v>1942.1</v>
      </c>
      <c r="R54" s="55">
        <f t="shared" si="5"/>
        <v>123.44902110348335</v>
      </c>
      <c r="S54" s="38"/>
    </row>
    <row r="55" spans="1:19" s="35" customFormat="1" ht="15.75" x14ac:dyDescent="0.25">
      <c r="A55" s="46" t="s">
        <v>114</v>
      </c>
      <c r="B55" s="42" t="s">
        <v>42</v>
      </c>
      <c r="C55" s="43">
        <v>0</v>
      </c>
      <c r="D55" s="48">
        <v>0</v>
      </c>
      <c r="E55" s="58" t="e">
        <f t="shared" si="0"/>
        <v>#DIV/0!</v>
      </c>
      <c r="F55" s="48">
        <v>0</v>
      </c>
      <c r="G55" s="58" t="e">
        <f t="shared" si="1"/>
        <v>#DIV/0!</v>
      </c>
      <c r="H55" s="8"/>
      <c r="I55" s="36"/>
      <c r="J55" s="64">
        <v>0</v>
      </c>
      <c r="K55" s="58" t="e">
        <f t="shared" si="2"/>
        <v>#DIV/0!</v>
      </c>
      <c r="L55" s="58" t="e">
        <f t="shared" si="3"/>
        <v>#DIV/0!</v>
      </c>
      <c r="M55" s="38"/>
      <c r="N55" s="63">
        <v>0</v>
      </c>
      <c r="O55" s="55" t="e">
        <f t="shared" si="4"/>
        <v>#DIV/0!</v>
      </c>
      <c r="P55" s="65"/>
      <c r="Q55" s="63">
        <v>0</v>
      </c>
      <c r="R55" s="55" t="e">
        <f t="shared" si="5"/>
        <v>#DIV/0!</v>
      </c>
      <c r="S55" s="36"/>
    </row>
    <row r="56" spans="1:19" s="35" customFormat="1" ht="15.75" x14ac:dyDescent="0.25">
      <c r="A56" s="46" t="s">
        <v>115</v>
      </c>
      <c r="B56" s="42" t="s">
        <v>43</v>
      </c>
      <c r="C56" s="43">
        <v>0</v>
      </c>
      <c r="D56" s="48">
        <v>0</v>
      </c>
      <c r="E56" s="58" t="e">
        <f t="shared" si="0"/>
        <v>#DIV/0!</v>
      </c>
      <c r="F56" s="48">
        <v>0</v>
      </c>
      <c r="G56" s="58" t="e">
        <f t="shared" si="1"/>
        <v>#DIV/0!</v>
      </c>
      <c r="H56" s="8"/>
      <c r="I56" s="36"/>
      <c r="J56" s="64">
        <v>0</v>
      </c>
      <c r="K56" s="58" t="e">
        <f t="shared" si="2"/>
        <v>#DIV/0!</v>
      </c>
      <c r="L56" s="58" t="e">
        <f t="shared" si="3"/>
        <v>#DIV/0!</v>
      </c>
      <c r="M56" s="30"/>
      <c r="N56" s="63">
        <v>0</v>
      </c>
      <c r="O56" s="55" t="e">
        <f t="shared" si="4"/>
        <v>#DIV/0!</v>
      </c>
      <c r="P56" s="63"/>
      <c r="Q56" s="63">
        <v>0</v>
      </c>
      <c r="R56" s="55" t="e">
        <f t="shared" si="5"/>
        <v>#DIV/0!</v>
      </c>
      <c r="S56" s="36"/>
    </row>
    <row r="57" spans="1:19" s="35" customFormat="1" ht="15.75" x14ac:dyDescent="0.25">
      <c r="A57" s="46" t="s">
        <v>116</v>
      </c>
      <c r="B57" s="42" t="s">
        <v>44</v>
      </c>
      <c r="C57" s="43">
        <v>5748.1</v>
      </c>
      <c r="D57" s="48">
        <v>6032.6</v>
      </c>
      <c r="E57" s="58">
        <f t="shared" si="0"/>
        <v>104.94946156121152</v>
      </c>
      <c r="F57" s="48">
        <v>6032.6</v>
      </c>
      <c r="G57" s="58">
        <f t="shared" si="1"/>
        <v>104.94946156121152</v>
      </c>
      <c r="H57" s="8"/>
      <c r="I57" s="49"/>
      <c r="J57" s="64">
        <v>0</v>
      </c>
      <c r="K57" s="58">
        <f t="shared" si="2"/>
        <v>0</v>
      </c>
      <c r="L57" s="58">
        <f t="shared" si="3"/>
        <v>0</v>
      </c>
      <c r="M57" s="30"/>
      <c r="N57" s="63">
        <v>0</v>
      </c>
      <c r="O57" s="55" t="e">
        <f t="shared" si="4"/>
        <v>#DIV/0!</v>
      </c>
      <c r="P57" s="63"/>
      <c r="Q57" s="63">
        <v>0</v>
      </c>
      <c r="R57" s="55" t="e">
        <f t="shared" si="5"/>
        <v>#DIV/0!</v>
      </c>
      <c r="S57" s="36"/>
    </row>
    <row r="58" spans="1:19" s="35" customFormat="1" ht="15.75" x14ac:dyDescent="0.25">
      <c r="A58" s="46" t="s">
        <v>117</v>
      </c>
      <c r="B58" s="42" t="s">
        <v>45</v>
      </c>
      <c r="C58" s="43">
        <v>15682.6</v>
      </c>
      <c r="D58" s="43">
        <v>16488.400000000001</v>
      </c>
      <c r="E58" s="58">
        <f t="shared" si="0"/>
        <v>105.13817861834136</v>
      </c>
      <c r="F58" s="43">
        <v>16488.400000000001</v>
      </c>
      <c r="G58" s="58">
        <f t="shared" si="1"/>
        <v>105.13817861834136</v>
      </c>
      <c r="H58" s="8"/>
      <c r="I58" s="36"/>
      <c r="J58" s="64">
        <v>8358.2999999999993</v>
      </c>
      <c r="K58" s="58">
        <f t="shared" si="2"/>
        <v>50.692001649644588</v>
      </c>
      <c r="L58" s="58">
        <f t="shared" si="3"/>
        <v>50.692001649644588</v>
      </c>
      <c r="M58" s="30"/>
      <c r="N58" s="63">
        <v>8864.5</v>
      </c>
      <c r="O58" s="55">
        <f t="shared" si="4"/>
        <v>106.05625545864589</v>
      </c>
      <c r="P58" s="63"/>
      <c r="Q58" s="63">
        <v>9219.1</v>
      </c>
      <c r="R58" s="55">
        <f t="shared" si="5"/>
        <v>104.00022561904225</v>
      </c>
      <c r="S58" s="36"/>
    </row>
    <row r="59" spans="1:19" s="35" customFormat="1" ht="15.75" x14ac:dyDescent="0.25">
      <c r="A59" s="46" t="s">
        <v>118</v>
      </c>
      <c r="B59" s="42" t="s">
        <v>46</v>
      </c>
      <c r="C59" s="43">
        <v>0</v>
      </c>
      <c r="D59" s="48">
        <v>0</v>
      </c>
      <c r="E59" s="58" t="e">
        <f t="shared" si="0"/>
        <v>#DIV/0!</v>
      </c>
      <c r="F59" s="48">
        <v>0</v>
      </c>
      <c r="G59" s="58" t="e">
        <f t="shared" si="1"/>
        <v>#DIV/0!</v>
      </c>
      <c r="H59" s="8"/>
      <c r="I59" s="49"/>
      <c r="J59" s="64">
        <v>0</v>
      </c>
      <c r="K59" s="58" t="e">
        <f t="shared" si="2"/>
        <v>#DIV/0!</v>
      </c>
      <c r="L59" s="58" t="e">
        <f t="shared" si="3"/>
        <v>#DIV/0!</v>
      </c>
      <c r="M59" s="38"/>
      <c r="N59" s="63">
        <v>0</v>
      </c>
      <c r="O59" s="55" t="e">
        <f t="shared" si="4"/>
        <v>#DIV/0!</v>
      </c>
      <c r="P59" s="65"/>
      <c r="Q59" s="63">
        <v>0</v>
      </c>
      <c r="R59" s="55" t="e">
        <f t="shared" si="5"/>
        <v>#DIV/0!</v>
      </c>
      <c r="S59" s="36"/>
    </row>
    <row r="60" spans="1:19" s="35" customFormat="1" ht="15.75" x14ac:dyDescent="0.25">
      <c r="A60" s="46" t="s">
        <v>220</v>
      </c>
      <c r="B60" s="42" t="s">
        <v>219</v>
      </c>
      <c r="C60" s="43">
        <v>0</v>
      </c>
      <c r="D60" s="43">
        <v>0</v>
      </c>
      <c r="E60" s="58" t="e">
        <f t="shared" si="0"/>
        <v>#DIV/0!</v>
      </c>
      <c r="F60" s="43">
        <v>0</v>
      </c>
      <c r="G60" s="58" t="e">
        <f t="shared" si="1"/>
        <v>#DIV/0!</v>
      </c>
      <c r="H60" s="8"/>
      <c r="I60" s="38"/>
      <c r="J60" s="64">
        <v>0</v>
      </c>
      <c r="K60" s="58" t="e">
        <f t="shared" si="2"/>
        <v>#DIV/0!</v>
      </c>
      <c r="L60" s="58" t="e">
        <f t="shared" si="3"/>
        <v>#DIV/0!</v>
      </c>
      <c r="M60" s="38"/>
      <c r="N60" s="63">
        <v>0</v>
      </c>
      <c r="O60" s="55" t="e">
        <f t="shared" si="4"/>
        <v>#DIV/0!</v>
      </c>
      <c r="P60" s="65"/>
      <c r="Q60" s="63">
        <v>0</v>
      </c>
      <c r="R60" s="55" t="e">
        <f t="shared" si="5"/>
        <v>#DIV/0!</v>
      </c>
      <c r="S60" s="38"/>
    </row>
    <row r="61" spans="1:19" s="35" customFormat="1" ht="15.75" x14ac:dyDescent="0.25">
      <c r="A61" s="46" t="s">
        <v>119</v>
      </c>
      <c r="B61" s="42" t="s">
        <v>47</v>
      </c>
      <c r="C61" s="43">
        <v>369.3</v>
      </c>
      <c r="D61" s="43">
        <v>267.7</v>
      </c>
      <c r="E61" s="58">
        <f t="shared" si="0"/>
        <v>72.488491741131867</v>
      </c>
      <c r="F61" s="43">
        <v>267.7</v>
      </c>
      <c r="G61" s="58">
        <f t="shared" si="1"/>
        <v>72.488491741131867</v>
      </c>
      <c r="H61" s="8"/>
      <c r="I61" s="49"/>
      <c r="J61" s="64">
        <v>4.7</v>
      </c>
      <c r="K61" s="58">
        <f t="shared" si="2"/>
        <v>1.7556966753828913</v>
      </c>
      <c r="L61" s="58">
        <f t="shared" si="3"/>
        <v>1.7556966753828913</v>
      </c>
      <c r="M61" s="30"/>
      <c r="N61" s="63">
        <v>4.7</v>
      </c>
      <c r="O61" s="55">
        <f t="shared" si="4"/>
        <v>100</v>
      </c>
      <c r="P61" s="63"/>
      <c r="Q61" s="63">
        <v>4.7</v>
      </c>
      <c r="R61" s="55">
        <f t="shared" si="5"/>
        <v>100</v>
      </c>
      <c r="S61" s="36"/>
    </row>
    <row r="62" spans="1:19" s="23" customFormat="1" ht="15.75" x14ac:dyDescent="0.25">
      <c r="A62" s="74" t="s">
        <v>120</v>
      </c>
      <c r="B62" s="22" t="s">
        <v>48</v>
      </c>
      <c r="C62" s="75">
        <f>SUM(C63:C67)</f>
        <v>11</v>
      </c>
      <c r="D62" s="75">
        <f>SUM(D63:D67)</f>
        <v>19528.7</v>
      </c>
      <c r="E62" s="81">
        <f t="shared" si="0"/>
        <v>177533.63636363638</v>
      </c>
      <c r="F62" s="75">
        <f>SUM(F63:F67)</f>
        <v>19528.7</v>
      </c>
      <c r="G62" s="81">
        <f t="shared" si="1"/>
        <v>177533.63636363638</v>
      </c>
      <c r="H62" s="21"/>
      <c r="I62" s="76"/>
      <c r="J62" s="75">
        <f>SUM(J63:J67)</f>
        <v>11</v>
      </c>
      <c r="K62" s="58">
        <f t="shared" si="2"/>
        <v>5.6327354099351211E-2</v>
      </c>
      <c r="L62" s="58">
        <f t="shared" si="3"/>
        <v>5.6327354099351211E-2</v>
      </c>
      <c r="M62" s="78"/>
      <c r="N62" s="75">
        <f>SUM(N63:N67)</f>
        <v>4.7</v>
      </c>
      <c r="O62" s="55">
        <f t="shared" si="4"/>
        <v>42.727272727272734</v>
      </c>
      <c r="P62" s="77"/>
      <c r="Q62" s="75">
        <f>SUM(Q63:Q67)</f>
        <v>4.7</v>
      </c>
      <c r="R62" s="55">
        <f t="shared" si="5"/>
        <v>100</v>
      </c>
      <c r="S62" s="76"/>
    </row>
    <row r="63" spans="1:19" s="35" customFormat="1" ht="15.75" x14ac:dyDescent="0.25">
      <c r="A63" s="46" t="s">
        <v>121</v>
      </c>
      <c r="B63" s="42" t="s">
        <v>49</v>
      </c>
      <c r="C63" s="43">
        <v>0</v>
      </c>
      <c r="D63" s="43">
        <v>19187.7</v>
      </c>
      <c r="E63" s="58" t="e">
        <f t="shared" si="0"/>
        <v>#DIV/0!</v>
      </c>
      <c r="F63" s="43">
        <v>19187.7</v>
      </c>
      <c r="G63" s="58" t="e">
        <f t="shared" si="1"/>
        <v>#DIV/0!</v>
      </c>
      <c r="H63" s="8"/>
      <c r="I63" s="38"/>
      <c r="J63" s="64">
        <v>0</v>
      </c>
      <c r="K63" s="58">
        <f t="shared" si="2"/>
        <v>0</v>
      </c>
      <c r="L63" s="58">
        <f t="shared" si="3"/>
        <v>0</v>
      </c>
      <c r="M63" s="30"/>
      <c r="N63" s="63">
        <v>0</v>
      </c>
      <c r="O63" s="55" t="e">
        <f t="shared" si="4"/>
        <v>#DIV/0!</v>
      </c>
      <c r="P63" s="63"/>
      <c r="Q63" s="63">
        <v>0</v>
      </c>
      <c r="R63" s="55" t="e">
        <f t="shared" si="5"/>
        <v>#DIV/0!</v>
      </c>
      <c r="S63" s="36"/>
    </row>
    <row r="64" spans="1:19" s="35" customFormat="1" ht="15.75" x14ac:dyDescent="0.25">
      <c r="A64" s="46" t="s">
        <v>122</v>
      </c>
      <c r="B64" s="42" t="s">
        <v>50</v>
      </c>
      <c r="C64" s="43">
        <v>0</v>
      </c>
      <c r="D64" s="43">
        <v>330</v>
      </c>
      <c r="E64" s="58" t="e">
        <f t="shared" si="0"/>
        <v>#DIV/0!</v>
      </c>
      <c r="F64" s="43">
        <v>330</v>
      </c>
      <c r="G64" s="58" t="e">
        <f t="shared" si="1"/>
        <v>#DIV/0!</v>
      </c>
      <c r="H64" s="8"/>
      <c r="I64" s="36"/>
      <c r="J64" s="64">
        <v>0</v>
      </c>
      <c r="K64" s="58">
        <f t="shared" si="2"/>
        <v>0</v>
      </c>
      <c r="L64" s="58">
        <f t="shared" si="3"/>
        <v>0</v>
      </c>
      <c r="M64" s="30"/>
      <c r="N64" s="63">
        <v>0</v>
      </c>
      <c r="O64" s="55" t="e">
        <f t="shared" si="4"/>
        <v>#DIV/0!</v>
      </c>
      <c r="P64" s="63"/>
      <c r="Q64" s="63">
        <v>0</v>
      </c>
      <c r="R64" s="55" t="e">
        <f t="shared" si="5"/>
        <v>#DIV/0!</v>
      </c>
      <c r="S64" s="36"/>
    </row>
    <row r="65" spans="1:19" s="35" customFormat="1" ht="15.75" x14ac:dyDescent="0.25">
      <c r="A65" s="46" t="s">
        <v>123</v>
      </c>
      <c r="B65" s="42" t="s">
        <v>51</v>
      </c>
      <c r="C65" s="43">
        <v>11</v>
      </c>
      <c r="D65" s="43">
        <v>11</v>
      </c>
      <c r="E65" s="58">
        <f t="shared" si="0"/>
        <v>100</v>
      </c>
      <c r="F65" s="43">
        <v>11</v>
      </c>
      <c r="G65" s="58">
        <f t="shared" si="1"/>
        <v>100</v>
      </c>
      <c r="H65" s="8"/>
      <c r="I65" s="38"/>
      <c r="J65" s="64">
        <v>11</v>
      </c>
      <c r="K65" s="58">
        <f t="shared" si="2"/>
        <v>100</v>
      </c>
      <c r="L65" s="58">
        <f t="shared" si="3"/>
        <v>100</v>
      </c>
      <c r="M65" s="30"/>
      <c r="N65" s="63">
        <v>4.7</v>
      </c>
      <c r="O65" s="55">
        <f t="shared" si="4"/>
        <v>42.727272727272734</v>
      </c>
      <c r="P65" s="63"/>
      <c r="Q65" s="63">
        <v>4.7</v>
      </c>
      <c r="R65" s="55">
        <f t="shared" si="5"/>
        <v>100</v>
      </c>
      <c r="S65" s="36"/>
    </row>
    <row r="66" spans="1:19" s="35" customFormat="1" ht="30" x14ac:dyDescent="0.25">
      <c r="A66" s="46" t="s">
        <v>214</v>
      </c>
      <c r="B66" s="42" t="s">
        <v>213</v>
      </c>
      <c r="C66" s="43">
        <v>0</v>
      </c>
      <c r="D66" s="47">
        <v>0</v>
      </c>
      <c r="E66" s="58" t="e">
        <f t="shared" si="0"/>
        <v>#DIV/0!</v>
      </c>
      <c r="F66" s="47">
        <v>0</v>
      </c>
      <c r="G66" s="58" t="e">
        <f t="shared" si="1"/>
        <v>#DIV/0!</v>
      </c>
      <c r="H66" s="8"/>
      <c r="I66" s="36"/>
      <c r="J66" s="64">
        <v>0</v>
      </c>
      <c r="K66" s="58" t="e">
        <f t="shared" si="2"/>
        <v>#DIV/0!</v>
      </c>
      <c r="L66" s="58" t="e">
        <f t="shared" si="3"/>
        <v>#DIV/0!</v>
      </c>
      <c r="M66" s="30"/>
      <c r="N66" s="63">
        <v>0</v>
      </c>
      <c r="O66" s="55" t="e">
        <f t="shared" si="4"/>
        <v>#DIV/0!</v>
      </c>
      <c r="P66" s="63"/>
      <c r="Q66" s="63">
        <v>0</v>
      </c>
      <c r="R66" s="55" t="e">
        <f t="shared" si="5"/>
        <v>#DIV/0!</v>
      </c>
      <c r="S66" s="36"/>
    </row>
    <row r="67" spans="1:19" s="35" customFormat="1" ht="15.75" x14ac:dyDescent="0.25">
      <c r="A67" s="46" t="s">
        <v>124</v>
      </c>
      <c r="B67" s="42" t="s">
        <v>52</v>
      </c>
      <c r="C67" s="43">
        <v>0</v>
      </c>
      <c r="D67" s="43">
        <v>0</v>
      </c>
      <c r="E67" s="58" t="e">
        <f t="shared" si="0"/>
        <v>#DIV/0!</v>
      </c>
      <c r="F67" s="43">
        <v>0</v>
      </c>
      <c r="G67" s="58" t="e">
        <f t="shared" si="1"/>
        <v>#DIV/0!</v>
      </c>
      <c r="H67" s="8"/>
      <c r="I67" s="38"/>
      <c r="J67" s="64">
        <v>0</v>
      </c>
      <c r="K67" s="58" t="e">
        <f t="shared" si="2"/>
        <v>#DIV/0!</v>
      </c>
      <c r="L67" s="58" t="e">
        <f t="shared" si="3"/>
        <v>#DIV/0!</v>
      </c>
      <c r="M67" s="30"/>
      <c r="N67" s="63">
        <v>0</v>
      </c>
      <c r="O67" s="55" t="e">
        <f t="shared" si="4"/>
        <v>#DIV/0!</v>
      </c>
      <c r="P67" s="63"/>
      <c r="Q67" s="63">
        <v>0</v>
      </c>
      <c r="R67" s="55" t="e">
        <f t="shared" si="5"/>
        <v>#DIV/0!</v>
      </c>
      <c r="S67" s="36"/>
    </row>
    <row r="68" spans="1:19" s="23" customFormat="1" ht="15.75" x14ac:dyDescent="0.25">
      <c r="A68" s="74" t="s">
        <v>125</v>
      </c>
      <c r="B68" s="22" t="s">
        <v>53</v>
      </c>
      <c r="C68" s="75">
        <v>0</v>
      </c>
      <c r="D68" s="75">
        <v>0</v>
      </c>
      <c r="E68" s="81" t="e">
        <f t="shared" si="0"/>
        <v>#DIV/0!</v>
      </c>
      <c r="F68" s="75">
        <v>0</v>
      </c>
      <c r="G68" s="81" t="e">
        <f t="shared" si="1"/>
        <v>#DIV/0!</v>
      </c>
      <c r="H68" s="60"/>
      <c r="I68" s="76"/>
      <c r="J68" s="75">
        <v>0</v>
      </c>
      <c r="K68" s="58" t="e">
        <f t="shared" si="2"/>
        <v>#DIV/0!</v>
      </c>
      <c r="L68" s="58" t="e">
        <f t="shared" si="3"/>
        <v>#DIV/0!</v>
      </c>
      <c r="M68" s="80"/>
      <c r="N68" s="75">
        <v>0</v>
      </c>
      <c r="O68" s="55" t="e">
        <f t="shared" si="4"/>
        <v>#DIV/0!</v>
      </c>
      <c r="P68" s="77"/>
      <c r="Q68" s="75">
        <v>0</v>
      </c>
      <c r="R68" s="55" t="e">
        <f t="shared" si="5"/>
        <v>#DIV/0!</v>
      </c>
      <c r="S68" s="76"/>
    </row>
    <row r="69" spans="1:19" s="35" customFormat="1" ht="15.75" x14ac:dyDescent="0.25">
      <c r="A69" s="46" t="s">
        <v>126</v>
      </c>
      <c r="B69" s="42" t="s">
        <v>54</v>
      </c>
      <c r="C69" s="43">
        <v>0</v>
      </c>
      <c r="D69" s="47">
        <v>0</v>
      </c>
      <c r="E69" s="58" t="e">
        <f t="shared" ref="E69:E118" si="6">SUM(D69/C69)*100</f>
        <v>#DIV/0!</v>
      </c>
      <c r="F69" s="47">
        <v>0</v>
      </c>
      <c r="G69" s="58" t="e">
        <f t="shared" ref="G69:G118" si="7">SUM(F69/C69)*100</f>
        <v>#DIV/0!</v>
      </c>
      <c r="H69" s="8"/>
      <c r="I69" s="36"/>
      <c r="J69" s="64">
        <v>0</v>
      </c>
      <c r="K69" s="58" t="e">
        <f t="shared" ref="K69:K118" si="8">SUM(J69/D69)*100</f>
        <v>#DIV/0!</v>
      </c>
      <c r="L69" s="58" t="e">
        <f t="shared" ref="L69:L118" si="9">SUM(J69/F69)*100</f>
        <v>#DIV/0!</v>
      </c>
      <c r="M69" s="30"/>
      <c r="N69" s="63">
        <v>0</v>
      </c>
      <c r="O69" s="55" t="e">
        <f t="shared" ref="O69:O118" si="10">SUM(N69/J69)*100</f>
        <v>#DIV/0!</v>
      </c>
      <c r="P69" s="63"/>
      <c r="Q69" s="63">
        <v>0</v>
      </c>
      <c r="R69" s="55" t="e">
        <f t="shared" ref="R69:R118" si="11">SUM(Q69/N69)*100</f>
        <v>#DIV/0!</v>
      </c>
      <c r="S69" s="36"/>
    </row>
    <row r="70" spans="1:19" s="35" customFormat="1" ht="15.75" x14ac:dyDescent="0.25">
      <c r="A70" s="46" t="s">
        <v>127</v>
      </c>
      <c r="B70" s="42" t="s">
        <v>55</v>
      </c>
      <c r="C70" s="43">
        <v>0</v>
      </c>
      <c r="D70" s="43">
        <v>0</v>
      </c>
      <c r="E70" s="58" t="e">
        <f t="shared" si="6"/>
        <v>#DIV/0!</v>
      </c>
      <c r="F70" s="43">
        <v>0</v>
      </c>
      <c r="G70" s="58" t="e">
        <f t="shared" si="7"/>
        <v>#DIV/0!</v>
      </c>
      <c r="H70" s="8"/>
      <c r="I70" s="38"/>
      <c r="J70" s="64">
        <v>0</v>
      </c>
      <c r="K70" s="58" t="e">
        <f t="shared" si="8"/>
        <v>#DIV/0!</v>
      </c>
      <c r="L70" s="58" t="e">
        <f t="shared" si="9"/>
        <v>#DIV/0!</v>
      </c>
      <c r="M70" s="38"/>
      <c r="N70" s="63">
        <v>0</v>
      </c>
      <c r="O70" s="55" t="e">
        <f t="shared" si="10"/>
        <v>#DIV/0!</v>
      </c>
      <c r="P70" s="65"/>
      <c r="Q70" s="63">
        <v>0</v>
      </c>
      <c r="R70" s="55" t="e">
        <f t="shared" si="11"/>
        <v>#DIV/0!</v>
      </c>
      <c r="S70" s="36"/>
    </row>
    <row r="71" spans="1:19" s="35" customFormat="1" ht="15.75" x14ac:dyDescent="0.25">
      <c r="A71" s="46" t="s">
        <v>128</v>
      </c>
      <c r="B71" s="42" t="s">
        <v>56</v>
      </c>
      <c r="C71" s="43">
        <v>0</v>
      </c>
      <c r="D71" s="48">
        <v>0</v>
      </c>
      <c r="E71" s="58" t="e">
        <f t="shared" si="6"/>
        <v>#DIV/0!</v>
      </c>
      <c r="F71" s="48">
        <v>0</v>
      </c>
      <c r="G71" s="58" t="e">
        <f t="shared" si="7"/>
        <v>#DIV/0!</v>
      </c>
      <c r="H71" s="8"/>
      <c r="I71" s="36"/>
      <c r="J71" s="64">
        <v>0</v>
      </c>
      <c r="K71" s="58" t="e">
        <f t="shared" si="8"/>
        <v>#DIV/0!</v>
      </c>
      <c r="L71" s="58" t="e">
        <f t="shared" si="9"/>
        <v>#DIV/0!</v>
      </c>
      <c r="M71" s="30"/>
      <c r="N71" s="63">
        <v>0</v>
      </c>
      <c r="O71" s="55" t="e">
        <f t="shared" si="10"/>
        <v>#DIV/0!</v>
      </c>
      <c r="P71" s="63"/>
      <c r="Q71" s="63">
        <v>0</v>
      </c>
      <c r="R71" s="55" t="e">
        <f t="shared" si="11"/>
        <v>#DIV/0!</v>
      </c>
      <c r="S71" s="36"/>
    </row>
    <row r="72" spans="1:19" s="23" customFormat="1" ht="15.75" x14ac:dyDescent="0.25">
      <c r="A72" s="74" t="s">
        <v>129</v>
      </c>
      <c r="B72" s="22" t="s">
        <v>57</v>
      </c>
      <c r="C72" s="75">
        <f>SUM(C73:C81)</f>
        <v>275194.10000000003</v>
      </c>
      <c r="D72" s="75">
        <f>SUM(D73:D81)</f>
        <v>239770.30000000002</v>
      </c>
      <c r="E72" s="81">
        <f t="shared" si="6"/>
        <v>87.127703682600739</v>
      </c>
      <c r="F72" s="75">
        <f>SUM(F73:F81)</f>
        <v>248344.6</v>
      </c>
      <c r="G72" s="81">
        <f t="shared" si="7"/>
        <v>90.243431817760623</v>
      </c>
      <c r="H72" s="60"/>
      <c r="I72" s="59"/>
      <c r="J72" s="75">
        <f>SUM(J73:J81)</f>
        <v>226306.00000000006</v>
      </c>
      <c r="K72" s="58">
        <f t="shared" si="8"/>
        <v>94.384500499019282</v>
      </c>
      <c r="L72" s="58">
        <f t="shared" si="9"/>
        <v>91.125798587929864</v>
      </c>
      <c r="M72" s="59"/>
      <c r="N72" s="75">
        <f>SUM(N73:N81)</f>
        <v>158077.30000000002</v>
      </c>
      <c r="O72" s="55">
        <f t="shared" si="10"/>
        <v>69.851130769842598</v>
      </c>
      <c r="P72" s="59"/>
      <c r="Q72" s="75">
        <f>SUM(Q73:Q81)</f>
        <v>135761.4</v>
      </c>
      <c r="R72" s="55">
        <f t="shared" si="11"/>
        <v>85.882919305934493</v>
      </c>
      <c r="S72" s="59"/>
    </row>
    <row r="73" spans="1:19" s="35" customFormat="1" ht="15.75" x14ac:dyDescent="0.25">
      <c r="A73" s="46" t="s">
        <v>130</v>
      </c>
      <c r="B73" s="42" t="s">
        <v>58</v>
      </c>
      <c r="C73" s="43">
        <v>57565.5</v>
      </c>
      <c r="D73" s="43">
        <v>56238.5</v>
      </c>
      <c r="E73" s="58">
        <f t="shared" si="6"/>
        <v>97.694799836707745</v>
      </c>
      <c r="F73" s="43">
        <f>56238.5+984.4</f>
        <v>57222.9</v>
      </c>
      <c r="G73" s="58">
        <f t="shared" si="7"/>
        <v>99.404851864397941</v>
      </c>
      <c r="H73" s="8"/>
      <c r="I73" s="58"/>
      <c r="J73" s="58">
        <v>53242.8</v>
      </c>
      <c r="K73" s="58">
        <f t="shared" si="8"/>
        <v>94.67322208095878</v>
      </c>
      <c r="L73" s="58">
        <f t="shared" si="9"/>
        <v>93.044567821623858</v>
      </c>
      <c r="M73" s="58"/>
      <c r="N73" s="58">
        <v>36744.800000000003</v>
      </c>
      <c r="O73" s="55">
        <f t="shared" si="10"/>
        <v>69.013650672015743</v>
      </c>
      <c r="P73" s="58"/>
      <c r="Q73" s="58">
        <v>29860.2</v>
      </c>
      <c r="R73" s="55">
        <f t="shared" si="11"/>
        <v>81.26374344124882</v>
      </c>
      <c r="S73" s="58"/>
    </row>
    <row r="74" spans="1:19" s="35" customFormat="1" ht="15.75" x14ac:dyDescent="0.25">
      <c r="A74" s="46" t="s">
        <v>131</v>
      </c>
      <c r="B74" s="42" t="s">
        <v>59</v>
      </c>
      <c r="C74" s="43">
        <v>196067.8</v>
      </c>
      <c r="D74" s="43">
        <v>161327.4</v>
      </c>
      <c r="E74" s="58">
        <f t="shared" si="6"/>
        <v>82.281435299421929</v>
      </c>
      <c r="F74" s="43">
        <f>161327.4+3170.2</f>
        <v>164497.60000000001</v>
      </c>
      <c r="G74" s="58">
        <f t="shared" si="7"/>
        <v>83.898324967179732</v>
      </c>
      <c r="H74" s="8"/>
      <c r="I74" s="58"/>
      <c r="J74" s="58">
        <v>150946.6</v>
      </c>
      <c r="K74" s="58">
        <f t="shared" si="8"/>
        <v>93.565383189712364</v>
      </c>
      <c r="L74" s="58">
        <f t="shared" si="9"/>
        <v>91.762189843499243</v>
      </c>
      <c r="M74" s="58"/>
      <c r="N74" s="58">
        <v>105671.8</v>
      </c>
      <c r="O74" s="55">
        <f t="shared" si="10"/>
        <v>70.006081620917598</v>
      </c>
      <c r="P74" s="58"/>
      <c r="Q74" s="58">
        <v>90232.7</v>
      </c>
      <c r="R74" s="55">
        <f t="shared" si="11"/>
        <v>85.389574134253408</v>
      </c>
      <c r="S74" s="58"/>
    </row>
    <row r="75" spans="1:19" s="35" customFormat="1" ht="15.75" x14ac:dyDescent="0.25">
      <c r="A75" s="46" t="s">
        <v>132</v>
      </c>
      <c r="B75" s="42" t="s">
        <v>60</v>
      </c>
      <c r="C75" s="43">
        <v>17382.900000000001</v>
      </c>
      <c r="D75" s="43">
        <v>18498.2</v>
      </c>
      <c r="E75" s="58">
        <f t="shared" si="6"/>
        <v>106.41607556851849</v>
      </c>
      <c r="F75" s="43">
        <f>18498.2+3887.2</f>
        <v>22385.4</v>
      </c>
      <c r="G75" s="58">
        <f t="shared" si="7"/>
        <v>128.77828210482716</v>
      </c>
      <c r="H75" s="8"/>
      <c r="I75" s="58"/>
      <c r="J75" s="58">
        <v>18398.2</v>
      </c>
      <c r="K75" s="58">
        <f t="shared" si="8"/>
        <v>99.459406861208123</v>
      </c>
      <c r="L75" s="58">
        <f t="shared" si="9"/>
        <v>82.188390647475586</v>
      </c>
      <c r="M75" s="58"/>
      <c r="N75" s="58">
        <v>12045.1</v>
      </c>
      <c r="O75" s="55">
        <f t="shared" si="10"/>
        <v>65.468904566751092</v>
      </c>
      <c r="P75" s="58"/>
      <c r="Q75" s="58">
        <v>12045.1</v>
      </c>
      <c r="R75" s="55">
        <f t="shared" si="11"/>
        <v>100</v>
      </c>
      <c r="S75" s="58"/>
    </row>
    <row r="76" spans="1:19" s="35" customFormat="1" ht="15.75" x14ac:dyDescent="0.25">
      <c r="A76" s="46" t="s">
        <v>133</v>
      </c>
      <c r="B76" s="42" t="s">
        <v>61</v>
      </c>
      <c r="C76" s="43">
        <v>0</v>
      </c>
      <c r="D76" s="43">
        <v>0</v>
      </c>
      <c r="E76" s="58" t="e">
        <f t="shared" si="6"/>
        <v>#DIV/0!</v>
      </c>
      <c r="F76" s="43">
        <v>0</v>
      </c>
      <c r="G76" s="58" t="e">
        <f t="shared" si="7"/>
        <v>#DIV/0!</v>
      </c>
      <c r="H76" s="8"/>
      <c r="I76" s="58"/>
      <c r="J76" s="58">
        <v>0</v>
      </c>
      <c r="K76" s="58" t="e">
        <f t="shared" si="8"/>
        <v>#DIV/0!</v>
      </c>
      <c r="L76" s="58" t="e">
        <f t="shared" si="9"/>
        <v>#DIV/0!</v>
      </c>
      <c r="M76" s="58"/>
      <c r="N76" s="58">
        <v>0</v>
      </c>
      <c r="O76" s="55" t="e">
        <f t="shared" si="10"/>
        <v>#DIV/0!</v>
      </c>
      <c r="P76" s="58"/>
      <c r="Q76" s="58">
        <v>0</v>
      </c>
      <c r="R76" s="55" t="e">
        <f t="shared" si="11"/>
        <v>#DIV/0!</v>
      </c>
      <c r="S76" s="58"/>
    </row>
    <row r="77" spans="1:19" s="35" customFormat="1" ht="30" x14ac:dyDescent="0.25">
      <c r="A77" s="46" t="s">
        <v>134</v>
      </c>
      <c r="B77" s="42" t="s">
        <v>62</v>
      </c>
      <c r="C77" s="43">
        <v>0</v>
      </c>
      <c r="D77" s="43">
        <v>0</v>
      </c>
      <c r="E77" s="58" t="e">
        <f t="shared" si="6"/>
        <v>#DIV/0!</v>
      </c>
      <c r="F77" s="43">
        <v>0</v>
      </c>
      <c r="G77" s="58" t="e">
        <f t="shared" si="7"/>
        <v>#DIV/0!</v>
      </c>
      <c r="H77" s="8"/>
      <c r="I77" s="58"/>
      <c r="J77" s="58">
        <v>0</v>
      </c>
      <c r="K77" s="58" t="e">
        <f t="shared" si="8"/>
        <v>#DIV/0!</v>
      </c>
      <c r="L77" s="58" t="e">
        <f t="shared" si="9"/>
        <v>#DIV/0!</v>
      </c>
      <c r="M77" s="58"/>
      <c r="N77" s="58">
        <v>0</v>
      </c>
      <c r="O77" s="55" t="e">
        <f t="shared" si="10"/>
        <v>#DIV/0!</v>
      </c>
      <c r="P77" s="58"/>
      <c r="Q77" s="58">
        <v>0</v>
      </c>
      <c r="R77" s="55" t="e">
        <f t="shared" si="11"/>
        <v>#DIV/0!</v>
      </c>
      <c r="S77" s="58"/>
    </row>
    <row r="78" spans="1:19" s="35" customFormat="1" ht="15.75" x14ac:dyDescent="0.25">
      <c r="A78" s="46" t="s">
        <v>135</v>
      </c>
      <c r="B78" s="42" t="s">
        <v>63</v>
      </c>
      <c r="C78" s="43">
        <v>0</v>
      </c>
      <c r="D78" s="47">
        <v>0</v>
      </c>
      <c r="E78" s="58" t="e">
        <f t="shared" si="6"/>
        <v>#DIV/0!</v>
      </c>
      <c r="F78" s="47">
        <v>0</v>
      </c>
      <c r="G78" s="58" t="e">
        <f t="shared" si="7"/>
        <v>#DIV/0!</v>
      </c>
      <c r="H78" s="8"/>
      <c r="I78" s="58"/>
      <c r="J78" s="58">
        <v>0</v>
      </c>
      <c r="K78" s="58" t="e">
        <f t="shared" si="8"/>
        <v>#DIV/0!</v>
      </c>
      <c r="L78" s="58" t="e">
        <f t="shared" si="9"/>
        <v>#DIV/0!</v>
      </c>
      <c r="M78" s="58"/>
      <c r="N78" s="58">
        <v>0</v>
      </c>
      <c r="O78" s="55" t="e">
        <f t="shared" si="10"/>
        <v>#DIV/0!</v>
      </c>
      <c r="P78" s="58"/>
      <c r="Q78" s="58">
        <v>0</v>
      </c>
      <c r="R78" s="55" t="e">
        <f t="shared" si="11"/>
        <v>#DIV/0!</v>
      </c>
      <c r="S78" s="58"/>
    </row>
    <row r="79" spans="1:19" s="35" customFormat="1" ht="15.75" x14ac:dyDescent="0.25">
      <c r="A79" s="46" t="s">
        <v>136</v>
      </c>
      <c r="B79" s="42" t="s">
        <v>64</v>
      </c>
      <c r="C79" s="43">
        <v>1362.4</v>
      </c>
      <c r="D79" s="43">
        <v>1376</v>
      </c>
      <c r="E79" s="58">
        <f t="shared" si="6"/>
        <v>100.99823840281854</v>
      </c>
      <c r="F79" s="43">
        <v>1376</v>
      </c>
      <c r="G79" s="58">
        <f t="shared" si="7"/>
        <v>100.99823840281854</v>
      </c>
      <c r="H79" s="8"/>
      <c r="I79" s="58"/>
      <c r="J79" s="58">
        <v>76.7</v>
      </c>
      <c r="K79" s="58">
        <f t="shared" si="8"/>
        <v>5.5741279069767451</v>
      </c>
      <c r="L79" s="58">
        <f t="shared" si="9"/>
        <v>5.5741279069767451</v>
      </c>
      <c r="M79" s="58"/>
      <c r="N79" s="58">
        <v>79.7</v>
      </c>
      <c r="O79" s="55">
        <f t="shared" si="10"/>
        <v>103.91134289439374</v>
      </c>
      <c r="P79" s="58"/>
      <c r="Q79" s="58">
        <v>83</v>
      </c>
      <c r="R79" s="55">
        <f t="shared" si="11"/>
        <v>104.1405269761606</v>
      </c>
      <c r="S79" s="58"/>
    </row>
    <row r="80" spans="1:19" s="35" customFormat="1" ht="15.75" x14ac:dyDescent="0.25">
      <c r="A80" s="46" t="s">
        <v>137</v>
      </c>
      <c r="B80" s="42" t="s">
        <v>65</v>
      </c>
      <c r="C80" s="43">
        <v>0</v>
      </c>
      <c r="D80" s="47">
        <v>0</v>
      </c>
      <c r="E80" s="58" t="e">
        <f t="shared" si="6"/>
        <v>#DIV/0!</v>
      </c>
      <c r="F80" s="47">
        <v>0</v>
      </c>
      <c r="G80" s="58" t="e">
        <f t="shared" si="7"/>
        <v>#DIV/0!</v>
      </c>
      <c r="H80" s="8"/>
      <c r="I80" s="58"/>
      <c r="J80" s="58">
        <v>0</v>
      </c>
      <c r="K80" s="58" t="e">
        <f t="shared" si="8"/>
        <v>#DIV/0!</v>
      </c>
      <c r="L80" s="58" t="e">
        <f t="shared" si="9"/>
        <v>#DIV/0!</v>
      </c>
      <c r="M80" s="58"/>
      <c r="N80" s="58">
        <v>0</v>
      </c>
      <c r="O80" s="55" t="e">
        <f t="shared" si="10"/>
        <v>#DIV/0!</v>
      </c>
      <c r="P80" s="58"/>
      <c r="Q80" s="58">
        <v>0</v>
      </c>
      <c r="R80" s="55" t="e">
        <f t="shared" si="11"/>
        <v>#DIV/0!</v>
      </c>
      <c r="S80" s="58"/>
    </row>
    <row r="81" spans="1:19" s="35" customFormat="1" ht="15.75" x14ac:dyDescent="0.25">
      <c r="A81" s="46" t="s">
        <v>138</v>
      </c>
      <c r="B81" s="42" t="s">
        <v>66</v>
      </c>
      <c r="C81" s="43">
        <v>2815.5</v>
      </c>
      <c r="D81" s="43">
        <v>2330.1999999999998</v>
      </c>
      <c r="E81" s="58">
        <f t="shared" si="6"/>
        <v>82.763274729177766</v>
      </c>
      <c r="F81" s="43">
        <f>2330.2+532.5</f>
        <v>2862.7</v>
      </c>
      <c r="G81" s="58">
        <f t="shared" si="7"/>
        <v>101.6764340259279</v>
      </c>
      <c r="H81" s="8"/>
      <c r="I81" s="58"/>
      <c r="J81" s="58">
        <v>3641.7</v>
      </c>
      <c r="K81" s="58">
        <f t="shared" si="8"/>
        <v>156.282722513089</v>
      </c>
      <c r="L81" s="58">
        <f t="shared" si="9"/>
        <v>127.21207251895063</v>
      </c>
      <c r="M81" s="58"/>
      <c r="N81" s="58">
        <v>3535.9</v>
      </c>
      <c r="O81" s="55">
        <f t="shared" si="10"/>
        <v>97.094763434659654</v>
      </c>
      <c r="P81" s="58"/>
      <c r="Q81" s="58">
        <v>3540.4</v>
      </c>
      <c r="R81" s="55">
        <f t="shared" si="11"/>
        <v>100.1272660425917</v>
      </c>
      <c r="S81" s="58"/>
    </row>
    <row r="82" spans="1:19" s="23" customFormat="1" ht="15.75" x14ac:dyDescent="0.25">
      <c r="A82" s="74" t="s">
        <v>139</v>
      </c>
      <c r="B82" s="22" t="s">
        <v>67</v>
      </c>
      <c r="C82" s="75">
        <f>SUM(C83:C86)</f>
        <v>71914</v>
      </c>
      <c r="D82" s="75">
        <f>SUM(D83:D86)</f>
        <v>63176.7</v>
      </c>
      <c r="E82" s="81">
        <f t="shared" si="6"/>
        <v>87.850349028005667</v>
      </c>
      <c r="F82" s="75">
        <f>SUM(F83:F86)</f>
        <v>70692.399999999994</v>
      </c>
      <c r="G82" s="81">
        <f t="shared" si="7"/>
        <v>98.301304335734343</v>
      </c>
      <c r="H82" s="60"/>
      <c r="I82" s="59"/>
      <c r="J82" s="75">
        <f>SUM(J83:J86)</f>
        <v>23590.5</v>
      </c>
      <c r="K82" s="58">
        <f t="shared" si="8"/>
        <v>37.34050686408122</v>
      </c>
      <c r="L82" s="58">
        <f t="shared" si="9"/>
        <v>33.370631072081302</v>
      </c>
      <c r="M82" s="80"/>
      <c r="N82" s="75">
        <f>SUM(N83:N86)</f>
        <v>18379.099999999999</v>
      </c>
      <c r="O82" s="55">
        <f t="shared" si="10"/>
        <v>77.908904007969298</v>
      </c>
      <c r="P82" s="77"/>
      <c r="Q82" s="75">
        <f>SUM(Q83:Q86)</f>
        <v>18379.099999999999</v>
      </c>
      <c r="R82" s="55">
        <f t="shared" si="11"/>
        <v>100</v>
      </c>
      <c r="S82" s="76"/>
    </row>
    <row r="83" spans="1:19" s="35" customFormat="1" ht="15.75" x14ac:dyDescent="0.25">
      <c r="A83" s="46" t="s">
        <v>140</v>
      </c>
      <c r="B83" s="42" t="s">
        <v>68</v>
      </c>
      <c r="C83" s="43">
        <v>67889.2</v>
      </c>
      <c r="D83" s="43">
        <v>59111.7</v>
      </c>
      <c r="E83" s="58">
        <f t="shared" si="6"/>
        <v>87.070844847192191</v>
      </c>
      <c r="F83" s="43">
        <f>59111.7+7515.7</f>
        <v>66627.399999999994</v>
      </c>
      <c r="G83" s="58">
        <f t="shared" si="7"/>
        <v>98.141383312809694</v>
      </c>
      <c r="H83" s="8"/>
      <c r="I83" s="58"/>
      <c r="J83" s="64">
        <v>19369.3</v>
      </c>
      <c r="K83" s="58">
        <f t="shared" si="8"/>
        <v>32.767286340944345</v>
      </c>
      <c r="L83" s="58">
        <f t="shared" si="9"/>
        <v>29.07107286191567</v>
      </c>
      <c r="M83" s="30"/>
      <c r="N83" s="63">
        <v>14335.6</v>
      </c>
      <c r="O83" s="55">
        <f t="shared" si="10"/>
        <v>74.011967391697169</v>
      </c>
      <c r="P83" s="63"/>
      <c r="Q83" s="63">
        <v>14335.6</v>
      </c>
      <c r="R83" s="55">
        <f t="shared" si="11"/>
        <v>100</v>
      </c>
      <c r="S83" s="36"/>
    </row>
    <row r="84" spans="1:19" s="35" customFormat="1" ht="15.75" x14ac:dyDescent="0.25">
      <c r="A84" s="46" t="s">
        <v>141</v>
      </c>
      <c r="B84" s="42" t="s">
        <v>69</v>
      </c>
      <c r="C84" s="43">
        <v>0</v>
      </c>
      <c r="D84" s="43">
        <v>0</v>
      </c>
      <c r="E84" s="58" t="e">
        <f t="shared" si="6"/>
        <v>#DIV/0!</v>
      </c>
      <c r="F84" s="43">
        <v>0</v>
      </c>
      <c r="G84" s="58" t="e">
        <f t="shared" si="7"/>
        <v>#DIV/0!</v>
      </c>
      <c r="H84" s="8"/>
      <c r="I84" s="58"/>
      <c r="J84" s="64">
        <v>0</v>
      </c>
      <c r="K84" s="58" t="e">
        <f t="shared" si="8"/>
        <v>#DIV/0!</v>
      </c>
      <c r="L84" s="58" t="e">
        <f t="shared" si="9"/>
        <v>#DIV/0!</v>
      </c>
      <c r="M84" s="30"/>
      <c r="N84" s="63">
        <v>0</v>
      </c>
      <c r="O84" s="55" t="e">
        <f t="shared" si="10"/>
        <v>#DIV/0!</v>
      </c>
      <c r="P84" s="63"/>
      <c r="Q84" s="63">
        <v>0</v>
      </c>
      <c r="R84" s="55" t="e">
        <f t="shared" si="11"/>
        <v>#DIV/0!</v>
      </c>
      <c r="S84" s="36"/>
    </row>
    <row r="85" spans="1:19" s="35" customFormat="1" ht="15.75" x14ac:dyDescent="0.25">
      <c r="A85" s="46" t="s">
        <v>142</v>
      </c>
      <c r="B85" s="42" t="s">
        <v>70</v>
      </c>
      <c r="C85" s="43">
        <v>0</v>
      </c>
      <c r="D85" s="47">
        <v>0</v>
      </c>
      <c r="E85" s="58" t="e">
        <f t="shared" si="6"/>
        <v>#DIV/0!</v>
      </c>
      <c r="F85" s="47">
        <v>0</v>
      </c>
      <c r="G85" s="58" t="e">
        <f t="shared" si="7"/>
        <v>#DIV/0!</v>
      </c>
      <c r="H85" s="8"/>
      <c r="I85" s="58"/>
      <c r="J85" s="64">
        <v>0</v>
      </c>
      <c r="K85" s="58" t="e">
        <f t="shared" si="8"/>
        <v>#DIV/0!</v>
      </c>
      <c r="L85" s="58" t="e">
        <f t="shared" si="9"/>
        <v>#DIV/0!</v>
      </c>
      <c r="M85" s="30"/>
      <c r="N85" s="63">
        <v>0</v>
      </c>
      <c r="O85" s="55" t="e">
        <f t="shared" si="10"/>
        <v>#DIV/0!</v>
      </c>
      <c r="P85" s="63"/>
      <c r="Q85" s="63">
        <v>0</v>
      </c>
      <c r="R85" s="55" t="e">
        <f t="shared" si="11"/>
        <v>#DIV/0!</v>
      </c>
      <c r="S85" s="36"/>
    </row>
    <row r="86" spans="1:19" s="35" customFormat="1" ht="15.75" x14ac:dyDescent="0.25">
      <c r="A86" s="46" t="s">
        <v>143</v>
      </c>
      <c r="B86" s="42" t="s">
        <v>71</v>
      </c>
      <c r="C86" s="43">
        <v>4024.8</v>
      </c>
      <c r="D86" s="43">
        <v>4065</v>
      </c>
      <c r="E86" s="58">
        <f t="shared" si="6"/>
        <v>100.99880739415623</v>
      </c>
      <c r="F86" s="43">
        <v>4065</v>
      </c>
      <c r="G86" s="58">
        <f t="shared" si="7"/>
        <v>100.99880739415623</v>
      </c>
      <c r="H86" s="8"/>
      <c r="I86" s="38"/>
      <c r="J86" s="64">
        <v>4221.2</v>
      </c>
      <c r="K86" s="58">
        <f t="shared" si="8"/>
        <v>103.84255842558426</v>
      </c>
      <c r="L86" s="58">
        <f t="shared" si="9"/>
        <v>103.84255842558426</v>
      </c>
      <c r="M86" s="30"/>
      <c r="N86" s="63">
        <v>4043.5</v>
      </c>
      <c r="O86" s="55">
        <f t="shared" si="10"/>
        <v>95.79029659812376</v>
      </c>
      <c r="P86" s="63"/>
      <c r="Q86" s="63">
        <v>4043.5</v>
      </c>
      <c r="R86" s="55">
        <f t="shared" si="11"/>
        <v>100</v>
      </c>
      <c r="S86" s="36"/>
    </row>
    <row r="87" spans="1:19" s="23" customFormat="1" ht="15.75" x14ac:dyDescent="0.25">
      <c r="A87" s="74" t="s">
        <v>144</v>
      </c>
      <c r="B87" s="22" t="s">
        <v>72</v>
      </c>
      <c r="C87" s="75">
        <v>0</v>
      </c>
      <c r="D87" s="75">
        <v>0</v>
      </c>
      <c r="E87" s="81" t="e">
        <f t="shared" si="6"/>
        <v>#DIV/0!</v>
      </c>
      <c r="F87" s="75">
        <v>0</v>
      </c>
      <c r="G87" s="81" t="e">
        <f t="shared" si="7"/>
        <v>#DIV/0!</v>
      </c>
      <c r="H87" s="60"/>
      <c r="I87" s="76"/>
      <c r="J87" s="75">
        <v>0</v>
      </c>
      <c r="K87" s="58" t="e">
        <f t="shared" si="8"/>
        <v>#DIV/0!</v>
      </c>
      <c r="L87" s="58" t="e">
        <f t="shared" si="9"/>
        <v>#DIV/0!</v>
      </c>
      <c r="M87" s="80"/>
      <c r="N87" s="75">
        <v>0</v>
      </c>
      <c r="O87" s="55" t="e">
        <f t="shared" si="10"/>
        <v>#DIV/0!</v>
      </c>
      <c r="P87" s="77"/>
      <c r="Q87" s="75">
        <v>0</v>
      </c>
      <c r="R87" s="55" t="e">
        <f t="shared" si="11"/>
        <v>#DIV/0!</v>
      </c>
      <c r="S87" s="76"/>
    </row>
    <row r="88" spans="1:19" s="35" customFormat="1" ht="15.75" x14ac:dyDescent="0.25">
      <c r="A88" s="46" t="s">
        <v>145</v>
      </c>
      <c r="B88" s="42" t="s">
        <v>73</v>
      </c>
      <c r="C88" s="43">
        <v>0</v>
      </c>
      <c r="D88" s="43">
        <v>0</v>
      </c>
      <c r="E88" s="58" t="e">
        <f t="shared" si="6"/>
        <v>#DIV/0!</v>
      </c>
      <c r="F88" s="43">
        <v>0</v>
      </c>
      <c r="G88" s="58" t="e">
        <f t="shared" si="7"/>
        <v>#DIV/0!</v>
      </c>
      <c r="H88" s="8"/>
      <c r="I88" s="38"/>
      <c r="J88" s="64">
        <v>0</v>
      </c>
      <c r="K88" s="58" t="e">
        <f t="shared" si="8"/>
        <v>#DIV/0!</v>
      </c>
      <c r="L88" s="58" t="e">
        <f t="shared" si="9"/>
        <v>#DIV/0!</v>
      </c>
      <c r="M88" s="30"/>
      <c r="N88" s="63">
        <v>0</v>
      </c>
      <c r="O88" s="55" t="e">
        <f t="shared" si="10"/>
        <v>#DIV/0!</v>
      </c>
      <c r="P88" s="63"/>
      <c r="Q88" s="63">
        <v>0</v>
      </c>
      <c r="R88" s="55" t="e">
        <f t="shared" si="11"/>
        <v>#DIV/0!</v>
      </c>
      <c r="S88" s="36"/>
    </row>
    <row r="89" spans="1:19" s="35" customFormat="1" ht="15.75" x14ac:dyDescent="0.25">
      <c r="A89" s="46" t="s">
        <v>146</v>
      </c>
      <c r="B89" s="42" t="s">
        <v>74</v>
      </c>
      <c r="C89" s="43">
        <v>0</v>
      </c>
      <c r="D89" s="43">
        <v>0</v>
      </c>
      <c r="E89" s="58" t="e">
        <f t="shared" si="6"/>
        <v>#DIV/0!</v>
      </c>
      <c r="F89" s="43">
        <v>0</v>
      </c>
      <c r="G89" s="58" t="e">
        <f t="shared" si="7"/>
        <v>#DIV/0!</v>
      </c>
      <c r="H89" s="8"/>
      <c r="I89" s="38"/>
      <c r="J89" s="64">
        <v>0</v>
      </c>
      <c r="K89" s="58" t="e">
        <f t="shared" si="8"/>
        <v>#DIV/0!</v>
      </c>
      <c r="L89" s="58" t="e">
        <f t="shared" si="9"/>
        <v>#DIV/0!</v>
      </c>
      <c r="M89" s="30"/>
      <c r="N89" s="63">
        <v>0</v>
      </c>
      <c r="O89" s="55" t="e">
        <f t="shared" si="10"/>
        <v>#DIV/0!</v>
      </c>
      <c r="P89" s="63"/>
      <c r="Q89" s="63">
        <v>0</v>
      </c>
      <c r="R89" s="55" t="e">
        <f t="shared" si="11"/>
        <v>#DIV/0!</v>
      </c>
      <c r="S89" s="30"/>
    </row>
    <row r="90" spans="1:19" s="35" customFormat="1" ht="15.75" x14ac:dyDescent="0.25">
      <c r="A90" s="46" t="s">
        <v>147</v>
      </c>
      <c r="B90" s="42" t="s">
        <v>75</v>
      </c>
      <c r="C90" s="43">
        <v>0</v>
      </c>
      <c r="D90" s="43">
        <v>0</v>
      </c>
      <c r="E90" s="58" t="e">
        <f t="shared" si="6"/>
        <v>#DIV/0!</v>
      </c>
      <c r="F90" s="43">
        <v>0</v>
      </c>
      <c r="G90" s="58" t="e">
        <f t="shared" si="7"/>
        <v>#DIV/0!</v>
      </c>
      <c r="H90" s="8"/>
      <c r="I90" s="38"/>
      <c r="J90" s="64">
        <v>0</v>
      </c>
      <c r="K90" s="58" t="e">
        <f t="shared" si="8"/>
        <v>#DIV/0!</v>
      </c>
      <c r="L90" s="58" t="e">
        <f t="shared" si="9"/>
        <v>#DIV/0!</v>
      </c>
      <c r="M90" s="30"/>
      <c r="N90" s="63">
        <v>0</v>
      </c>
      <c r="O90" s="55" t="e">
        <f t="shared" si="10"/>
        <v>#DIV/0!</v>
      </c>
      <c r="P90" s="63"/>
      <c r="Q90" s="63">
        <v>0</v>
      </c>
      <c r="R90" s="55" t="e">
        <f t="shared" si="11"/>
        <v>#DIV/0!</v>
      </c>
      <c r="S90" s="36"/>
    </row>
    <row r="91" spans="1:19" s="35" customFormat="1" ht="15.75" x14ac:dyDescent="0.25">
      <c r="A91" s="46" t="s">
        <v>148</v>
      </c>
      <c r="B91" s="42" t="s">
        <v>76</v>
      </c>
      <c r="C91" s="43">
        <v>0</v>
      </c>
      <c r="D91" s="43">
        <v>0</v>
      </c>
      <c r="E91" s="58" t="e">
        <f t="shared" si="6"/>
        <v>#DIV/0!</v>
      </c>
      <c r="F91" s="43">
        <v>0</v>
      </c>
      <c r="G91" s="58" t="e">
        <f t="shared" si="7"/>
        <v>#DIV/0!</v>
      </c>
      <c r="H91" s="8"/>
      <c r="I91" s="36"/>
      <c r="J91" s="64">
        <v>0</v>
      </c>
      <c r="K91" s="58" t="e">
        <f t="shared" si="8"/>
        <v>#DIV/0!</v>
      </c>
      <c r="L91" s="58" t="e">
        <f t="shared" si="9"/>
        <v>#DIV/0!</v>
      </c>
      <c r="M91" s="30"/>
      <c r="N91" s="63">
        <v>0</v>
      </c>
      <c r="O91" s="55" t="e">
        <f t="shared" si="10"/>
        <v>#DIV/0!</v>
      </c>
      <c r="P91" s="63"/>
      <c r="Q91" s="63">
        <v>0</v>
      </c>
      <c r="R91" s="55" t="e">
        <f t="shared" si="11"/>
        <v>#DIV/0!</v>
      </c>
      <c r="S91" s="36"/>
    </row>
    <row r="92" spans="1:19" s="35" customFormat="1" ht="15.75" x14ac:dyDescent="0.25">
      <c r="A92" s="46" t="s">
        <v>149</v>
      </c>
      <c r="B92" s="42" t="s">
        <v>77</v>
      </c>
      <c r="C92" s="43">
        <v>0</v>
      </c>
      <c r="D92" s="43">
        <v>0</v>
      </c>
      <c r="E92" s="58" t="e">
        <f t="shared" si="6"/>
        <v>#DIV/0!</v>
      </c>
      <c r="F92" s="43">
        <v>0</v>
      </c>
      <c r="G92" s="58" t="e">
        <f t="shared" si="7"/>
        <v>#DIV/0!</v>
      </c>
      <c r="H92" s="8"/>
      <c r="I92" s="36"/>
      <c r="J92" s="64">
        <v>0</v>
      </c>
      <c r="K92" s="58" t="e">
        <f t="shared" si="8"/>
        <v>#DIV/0!</v>
      </c>
      <c r="L92" s="58" t="e">
        <f t="shared" si="9"/>
        <v>#DIV/0!</v>
      </c>
      <c r="M92" s="30"/>
      <c r="N92" s="63">
        <v>0</v>
      </c>
      <c r="O92" s="55" t="e">
        <f t="shared" si="10"/>
        <v>#DIV/0!</v>
      </c>
      <c r="P92" s="63"/>
      <c r="Q92" s="63">
        <v>0</v>
      </c>
      <c r="R92" s="55" t="e">
        <f t="shared" si="11"/>
        <v>#DIV/0!</v>
      </c>
      <c r="S92" s="36"/>
    </row>
    <row r="93" spans="1:19" s="35" customFormat="1" ht="30" x14ac:dyDescent="0.25">
      <c r="A93" s="46" t="s">
        <v>216</v>
      </c>
      <c r="B93" s="42" t="s">
        <v>215</v>
      </c>
      <c r="C93" s="43">
        <v>0</v>
      </c>
      <c r="D93" s="43">
        <v>0</v>
      </c>
      <c r="E93" s="58" t="e">
        <f t="shared" si="6"/>
        <v>#DIV/0!</v>
      </c>
      <c r="F93" s="43">
        <v>0</v>
      </c>
      <c r="G93" s="58" t="e">
        <f t="shared" si="7"/>
        <v>#DIV/0!</v>
      </c>
      <c r="H93" s="8"/>
      <c r="I93" s="38"/>
      <c r="J93" s="64">
        <v>0</v>
      </c>
      <c r="K93" s="58" t="e">
        <f t="shared" si="8"/>
        <v>#DIV/0!</v>
      </c>
      <c r="L93" s="58" t="e">
        <f t="shared" si="9"/>
        <v>#DIV/0!</v>
      </c>
      <c r="M93" s="30"/>
      <c r="N93" s="63">
        <v>0</v>
      </c>
      <c r="O93" s="55" t="e">
        <f t="shared" si="10"/>
        <v>#DIV/0!</v>
      </c>
      <c r="P93" s="63"/>
      <c r="Q93" s="63">
        <v>0</v>
      </c>
      <c r="R93" s="55" t="e">
        <f t="shared" si="11"/>
        <v>#DIV/0!</v>
      </c>
      <c r="S93" s="36"/>
    </row>
    <row r="94" spans="1:19" s="35" customFormat="1" ht="15.75" x14ac:dyDescent="0.25">
      <c r="A94" s="46" t="s">
        <v>150</v>
      </c>
      <c r="B94" s="42" t="s">
        <v>78</v>
      </c>
      <c r="C94" s="43">
        <v>0</v>
      </c>
      <c r="D94" s="43">
        <v>0</v>
      </c>
      <c r="E94" s="58" t="e">
        <f t="shared" si="6"/>
        <v>#DIV/0!</v>
      </c>
      <c r="F94" s="43">
        <v>0</v>
      </c>
      <c r="G94" s="58" t="e">
        <f t="shared" si="7"/>
        <v>#DIV/0!</v>
      </c>
      <c r="H94" s="8"/>
      <c r="I94" s="36"/>
      <c r="J94" s="64">
        <v>0</v>
      </c>
      <c r="K94" s="58" t="e">
        <f t="shared" si="8"/>
        <v>#DIV/0!</v>
      </c>
      <c r="L94" s="58" t="e">
        <f t="shared" si="9"/>
        <v>#DIV/0!</v>
      </c>
      <c r="M94" s="30"/>
      <c r="N94" s="63">
        <v>0</v>
      </c>
      <c r="O94" s="55" t="e">
        <f t="shared" si="10"/>
        <v>#DIV/0!</v>
      </c>
      <c r="P94" s="63"/>
      <c r="Q94" s="63">
        <v>0</v>
      </c>
      <c r="R94" s="55" t="e">
        <f t="shared" si="11"/>
        <v>#DIV/0!</v>
      </c>
      <c r="S94" s="36"/>
    </row>
    <row r="95" spans="1:19" s="35" customFormat="1" ht="15.75" x14ac:dyDescent="0.25">
      <c r="A95" s="46" t="s">
        <v>151</v>
      </c>
      <c r="B95" s="42" t="s">
        <v>79</v>
      </c>
      <c r="C95" s="43">
        <v>0</v>
      </c>
      <c r="D95" s="47">
        <v>0</v>
      </c>
      <c r="E95" s="58" t="e">
        <f t="shared" si="6"/>
        <v>#DIV/0!</v>
      </c>
      <c r="F95" s="47">
        <v>0</v>
      </c>
      <c r="G95" s="58" t="e">
        <f t="shared" si="7"/>
        <v>#DIV/0!</v>
      </c>
      <c r="H95" s="8"/>
      <c r="I95" s="36"/>
      <c r="J95" s="64">
        <v>0</v>
      </c>
      <c r="K95" s="58" t="e">
        <f t="shared" si="8"/>
        <v>#DIV/0!</v>
      </c>
      <c r="L95" s="58" t="e">
        <f t="shared" si="9"/>
        <v>#DIV/0!</v>
      </c>
      <c r="M95" s="30"/>
      <c r="N95" s="63">
        <v>0</v>
      </c>
      <c r="O95" s="55" t="e">
        <f t="shared" si="10"/>
        <v>#DIV/0!</v>
      </c>
      <c r="P95" s="63"/>
      <c r="Q95" s="63">
        <v>0</v>
      </c>
      <c r="R95" s="55" t="e">
        <f t="shared" si="11"/>
        <v>#DIV/0!</v>
      </c>
      <c r="S95" s="36"/>
    </row>
    <row r="96" spans="1:19" s="35" customFormat="1" ht="15.75" x14ac:dyDescent="0.25">
      <c r="A96" s="46" t="s">
        <v>152</v>
      </c>
      <c r="B96" s="42" t="s">
        <v>80</v>
      </c>
      <c r="C96" s="43">
        <v>0</v>
      </c>
      <c r="D96" s="43">
        <v>0</v>
      </c>
      <c r="E96" s="58" t="e">
        <f t="shared" si="6"/>
        <v>#DIV/0!</v>
      </c>
      <c r="F96" s="43">
        <v>0</v>
      </c>
      <c r="G96" s="58" t="e">
        <f t="shared" si="7"/>
        <v>#DIV/0!</v>
      </c>
      <c r="H96" s="8"/>
      <c r="I96" s="38"/>
      <c r="J96" s="64">
        <v>0</v>
      </c>
      <c r="K96" s="58" t="e">
        <f t="shared" si="8"/>
        <v>#DIV/0!</v>
      </c>
      <c r="L96" s="58" t="e">
        <f t="shared" si="9"/>
        <v>#DIV/0!</v>
      </c>
      <c r="M96" s="30"/>
      <c r="N96" s="63">
        <v>0</v>
      </c>
      <c r="O96" s="55" t="e">
        <f t="shared" si="10"/>
        <v>#DIV/0!</v>
      </c>
      <c r="P96" s="63"/>
      <c r="Q96" s="63">
        <v>0</v>
      </c>
      <c r="R96" s="55" t="e">
        <f t="shared" si="11"/>
        <v>#DIV/0!</v>
      </c>
      <c r="S96" s="36"/>
    </row>
    <row r="97" spans="1:19" s="23" customFormat="1" ht="15.75" x14ac:dyDescent="0.25">
      <c r="A97" s="74" t="s">
        <v>153</v>
      </c>
      <c r="B97" s="22" t="s">
        <v>81</v>
      </c>
      <c r="C97" s="75">
        <f>SUM(C98:C102)</f>
        <v>10288.4</v>
      </c>
      <c r="D97" s="75">
        <f>SUM(D98:D102)</f>
        <v>13962.3</v>
      </c>
      <c r="E97" s="81">
        <f t="shared" si="6"/>
        <v>135.70914816686755</v>
      </c>
      <c r="F97" s="75">
        <f>SUM(F98:F102)</f>
        <v>13962.3</v>
      </c>
      <c r="G97" s="81">
        <f t="shared" si="7"/>
        <v>135.70914816686755</v>
      </c>
      <c r="H97" s="82"/>
      <c r="I97" s="81"/>
      <c r="J97" s="75">
        <f>SUM(J98:J102)</f>
        <v>13276.8</v>
      </c>
      <c r="K97" s="58">
        <f t="shared" si="8"/>
        <v>95.090350443694803</v>
      </c>
      <c r="L97" s="58">
        <f t="shared" si="9"/>
        <v>95.090350443694803</v>
      </c>
      <c r="M97" s="80"/>
      <c r="N97" s="75">
        <f>SUM(N98:N102)</f>
        <v>9877.7000000000007</v>
      </c>
      <c r="O97" s="55">
        <f t="shared" si="10"/>
        <v>74.398198361050859</v>
      </c>
      <c r="P97" s="77"/>
      <c r="Q97" s="75">
        <f>SUM(Q98:Q102)</f>
        <v>9873.7000000000007</v>
      </c>
      <c r="R97" s="55">
        <f t="shared" si="11"/>
        <v>99.959504743006974</v>
      </c>
      <c r="S97" s="76"/>
    </row>
    <row r="98" spans="1:19" s="35" customFormat="1" ht="15.75" x14ac:dyDescent="0.25">
      <c r="A98" s="46" t="s">
        <v>205</v>
      </c>
      <c r="B98" s="42" t="s">
        <v>207</v>
      </c>
      <c r="C98" s="43">
        <v>1695.2</v>
      </c>
      <c r="D98" s="43">
        <v>1621.1</v>
      </c>
      <c r="E98" s="58">
        <f t="shared" si="6"/>
        <v>95.628834355828218</v>
      </c>
      <c r="F98" s="43">
        <v>1621.1</v>
      </c>
      <c r="G98" s="58">
        <f t="shared" si="7"/>
        <v>95.628834355828218</v>
      </c>
      <c r="H98" s="8"/>
      <c r="I98" s="58"/>
      <c r="J98" s="64">
        <v>1621.1</v>
      </c>
      <c r="K98" s="58">
        <f t="shared" si="8"/>
        <v>100</v>
      </c>
      <c r="L98" s="58">
        <f t="shared" si="9"/>
        <v>100</v>
      </c>
      <c r="M98" s="30"/>
      <c r="N98" s="63">
        <v>1945.9</v>
      </c>
      <c r="O98" s="55">
        <f t="shared" si="10"/>
        <v>120.03577817531308</v>
      </c>
      <c r="P98" s="63"/>
      <c r="Q98" s="63">
        <v>2023.7</v>
      </c>
      <c r="R98" s="55">
        <f t="shared" si="11"/>
        <v>103.99814995631841</v>
      </c>
      <c r="S98" s="36"/>
    </row>
    <row r="99" spans="1:19" s="35" customFormat="1" ht="15.75" x14ac:dyDescent="0.25">
      <c r="A99" s="46" t="s">
        <v>206</v>
      </c>
      <c r="B99" s="42" t="s">
        <v>208</v>
      </c>
      <c r="C99" s="43">
        <v>0</v>
      </c>
      <c r="D99" s="43">
        <v>0</v>
      </c>
      <c r="E99" s="58" t="e">
        <f t="shared" si="6"/>
        <v>#DIV/0!</v>
      </c>
      <c r="F99" s="43">
        <v>0</v>
      </c>
      <c r="G99" s="58" t="e">
        <f t="shared" si="7"/>
        <v>#DIV/0!</v>
      </c>
      <c r="H99" s="8"/>
      <c r="I99" s="58"/>
      <c r="J99" s="64">
        <v>0</v>
      </c>
      <c r="K99" s="58" t="e">
        <f t="shared" si="8"/>
        <v>#DIV/0!</v>
      </c>
      <c r="L99" s="58" t="e">
        <f t="shared" si="9"/>
        <v>#DIV/0!</v>
      </c>
      <c r="M99" s="50"/>
      <c r="N99" s="63">
        <v>0</v>
      </c>
      <c r="O99" s="55" t="e">
        <f t="shared" si="10"/>
        <v>#DIV/0!</v>
      </c>
      <c r="P99" s="63"/>
      <c r="Q99" s="63">
        <v>0</v>
      </c>
      <c r="R99" s="55" t="e">
        <f t="shared" si="11"/>
        <v>#DIV/0!</v>
      </c>
      <c r="S99" s="36"/>
    </row>
    <row r="100" spans="1:19" s="35" customFormat="1" ht="15.75" x14ac:dyDescent="0.25">
      <c r="A100" s="46" t="s">
        <v>154</v>
      </c>
      <c r="B100" s="42" t="s">
        <v>82</v>
      </c>
      <c r="C100" s="43">
        <v>3546.5</v>
      </c>
      <c r="D100" s="43">
        <v>4070.2</v>
      </c>
      <c r="E100" s="58">
        <f t="shared" si="6"/>
        <v>114.76667136613563</v>
      </c>
      <c r="F100" s="43">
        <v>4070.2</v>
      </c>
      <c r="G100" s="58">
        <f t="shared" si="7"/>
        <v>114.76667136613563</v>
      </c>
      <c r="H100" s="8"/>
      <c r="I100" s="58"/>
      <c r="J100" s="64">
        <v>3028.3</v>
      </c>
      <c r="K100" s="58">
        <f t="shared" si="8"/>
        <v>74.401749299788705</v>
      </c>
      <c r="L100" s="58">
        <f t="shared" si="9"/>
        <v>74.401749299788705</v>
      </c>
      <c r="M100" s="30"/>
      <c r="N100" s="63">
        <v>2485.8000000000002</v>
      </c>
      <c r="O100" s="55">
        <f t="shared" si="10"/>
        <v>82.085658620348056</v>
      </c>
      <c r="P100" s="55"/>
      <c r="Q100" s="63">
        <v>2485.8000000000002</v>
      </c>
      <c r="R100" s="55">
        <f t="shared" si="11"/>
        <v>100</v>
      </c>
      <c r="S100" s="36"/>
    </row>
    <row r="101" spans="1:19" s="35" customFormat="1" ht="15.75" x14ac:dyDescent="0.25">
      <c r="A101" s="46" t="s">
        <v>155</v>
      </c>
      <c r="B101" s="42" t="s">
        <v>83</v>
      </c>
      <c r="C101" s="43">
        <v>5046.7</v>
      </c>
      <c r="D101" s="43">
        <v>8271</v>
      </c>
      <c r="E101" s="58">
        <f t="shared" si="6"/>
        <v>163.88927417916659</v>
      </c>
      <c r="F101" s="43">
        <v>8271</v>
      </c>
      <c r="G101" s="58">
        <f t="shared" si="7"/>
        <v>163.88927417916659</v>
      </c>
      <c r="H101" s="8"/>
      <c r="I101" s="58"/>
      <c r="J101" s="64">
        <v>8627.4</v>
      </c>
      <c r="K101" s="58">
        <f t="shared" si="8"/>
        <v>104.30903155603917</v>
      </c>
      <c r="L101" s="58">
        <f t="shared" si="9"/>
        <v>104.30903155603917</v>
      </c>
      <c r="M101" s="30"/>
      <c r="N101" s="63">
        <v>5446</v>
      </c>
      <c r="O101" s="55">
        <f t="shared" si="10"/>
        <v>63.124463917286789</v>
      </c>
      <c r="P101" s="55"/>
      <c r="Q101" s="63">
        <v>5364.2</v>
      </c>
      <c r="R101" s="55">
        <f t="shared" si="11"/>
        <v>98.497980168931321</v>
      </c>
      <c r="S101" s="36"/>
    </row>
    <row r="102" spans="1:19" s="35" customFormat="1" ht="15.75" x14ac:dyDescent="0.25">
      <c r="A102" s="46" t="s">
        <v>156</v>
      </c>
      <c r="B102" s="42" t="s">
        <v>84</v>
      </c>
      <c r="C102" s="43">
        <v>0</v>
      </c>
      <c r="D102" s="43">
        <v>0</v>
      </c>
      <c r="E102" s="58" t="e">
        <f t="shared" si="6"/>
        <v>#DIV/0!</v>
      </c>
      <c r="F102" s="43">
        <v>0</v>
      </c>
      <c r="G102" s="58" t="e">
        <f t="shared" si="7"/>
        <v>#DIV/0!</v>
      </c>
      <c r="H102" s="8"/>
      <c r="I102" s="58"/>
      <c r="J102" s="64">
        <v>0</v>
      </c>
      <c r="K102" s="58" t="e">
        <f t="shared" si="8"/>
        <v>#DIV/0!</v>
      </c>
      <c r="L102" s="58" t="e">
        <f t="shared" si="9"/>
        <v>#DIV/0!</v>
      </c>
      <c r="M102" s="30"/>
      <c r="N102" s="63">
        <v>0</v>
      </c>
      <c r="O102" s="55" t="e">
        <f t="shared" si="10"/>
        <v>#DIV/0!</v>
      </c>
      <c r="P102" s="55"/>
      <c r="Q102" s="63">
        <v>0</v>
      </c>
      <c r="R102" s="55" t="e">
        <f t="shared" si="11"/>
        <v>#DIV/0!</v>
      </c>
      <c r="S102" s="36"/>
    </row>
    <row r="103" spans="1:19" s="23" customFormat="1" ht="15.75" x14ac:dyDescent="0.25">
      <c r="A103" s="74" t="s">
        <v>157</v>
      </c>
      <c r="B103" s="22" t="s">
        <v>85</v>
      </c>
      <c r="C103" s="75">
        <f>SUM(C104:C107)</f>
        <v>60.4</v>
      </c>
      <c r="D103" s="75">
        <f>SUM(D104:D107)</f>
        <v>141.4</v>
      </c>
      <c r="E103" s="81">
        <f t="shared" si="6"/>
        <v>234.10596026490066</v>
      </c>
      <c r="F103" s="75">
        <f>SUM(F104:F107)</f>
        <v>141.4</v>
      </c>
      <c r="G103" s="81">
        <f t="shared" si="7"/>
        <v>234.10596026490066</v>
      </c>
      <c r="H103" s="60"/>
      <c r="I103" s="59"/>
      <c r="J103" s="75">
        <f>SUM(J104:J107)</f>
        <v>176.4</v>
      </c>
      <c r="K103" s="58">
        <f t="shared" si="8"/>
        <v>124.75247524752476</v>
      </c>
      <c r="L103" s="58">
        <f t="shared" si="9"/>
        <v>124.75247524752476</v>
      </c>
      <c r="M103" s="80"/>
      <c r="N103" s="75">
        <f>SUM(N104:N107)</f>
        <v>183.4</v>
      </c>
      <c r="O103" s="55">
        <f t="shared" si="10"/>
        <v>103.96825396825398</v>
      </c>
      <c r="P103" s="59"/>
      <c r="Q103" s="75">
        <f>SUM(Q104:Q107)</f>
        <v>190.8</v>
      </c>
      <c r="R103" s="55">
        <f t="shared" si="11"/>
        <v>104.0348964013086</v>
      </c>
      <c r="S103" s="76"/>
    </row>
    <row r="104" spans="1:19" s="35" customFormat="1" ht="15.75" x14ac:dyDescent="0.25">
      <c r="A104" s="46" t="s">
        <v>158</v>
      </c>
      <c r="B104" s="42" t="s">
        <v>86</v>
      </c>
      <c r="C104" s="43">
        <v>60.4</v>
      </c>
      <c r="D104" s="43">
        <v>141.4</v>
      </c>
      <c r="E104" s="58">
        <f t="shared" si="6"/>
        <v>234.10596026490066</v>
      </c>
      <c r="F104" s="43">
        <v>141.4</v>
      </c>
      <c r="G104" s="58">
        <f t="shared" si="7"/>
        <v>234.10596026490066</v>
      </c>
      <c r="H104" s="8"/>
      <c r="I104" s="58"/>
      <c r="J104" s="64">
        <v>176.4</v>
      </c>
      <c r="K104" s="58">
        <f t="shared" si="8"/>
        <v>124.75247524752476</v>
      </c>
      <c r="L104" s="58">
        <f t="shared" si="9"/>
        <v>124.75247524752476</v>
      </c>
      <c r="M104" s="30"/>
      <c r="N104" s="63">
        <v>183.4</v>
      </c>
      <c r="O104" s="55">
        <f t="shared" si="10"/>
        <v>103.96825396825398</v>
      </c>
      <c r="P104" s="55"/>
      <c r="Q104" s="63">
        <v>190.8</v>
      </c>
      <c r="R104" s="55">
        <f t="shared" si="11"/>
        <v>104.0348964013086</v>
      </c>
      <c r="S104" s="36"/>
    </row>
    <row r="105" spans="1:19" s="35" customFormat="1" ht="15.75" x14ac:dyDescent="0.25">
      <c r="A105" s="46" t="s">
        <v>159</v>
      </c>
      <c r="B105" s="42" t="s">
        <v>87</v>
      </c>
      <c r="C105" s="43">
        <v>0</v>
      </c>
      <c r="D105" s="43">
        <v>0</v>
      </c>
      <c r="E105" s="58" t="e">
        <f t="shared" si="6"/>
        <v>#DIV/0!</v>
      </c>
      <c r="F105" s="43">
        <v>0</v>
      </c>
      <c r="G105" s="58" t="e">
        <f t="shared" si="7"/>
        <v>#DIV/0!</v>
      </c>
      <c r="H105" s="8"/>
      <c r="I105" s="58"/>
      <c r="J105" s="64">
        <v>0</v>
      </c>
      <c r="K105" s="58" t="e">
        <f t="shared" si="8"/>
        <v>#DIV/0!</v>
      </c>
      <c r="L105" s="58" t="e">
        <f t="shared" si="9"/>
        <v>#DIV/0!</v>
      </c>
      <c r="M105" s="30"/>
      <c r="N105" s="63">
        <v>0</v>
      </c>
      <c r="O105" s="55" t="e">
        <f t="shared" si="10"/>
        <v>#DIV/0!</v>
      </c>
      <c r="P105" s="55"/>
      <c r="Q105" s="63">
        <v>0</v>
      </c>
      <c r="R105" s="55" t="e">
        <f t="shared" si="11"/>
        <v>#DIV/0!</v>
      </c>
      <c r="S105" s="51"/>
    </row>
    <row r="106" spans="1:19" s="35" customFormat="1" ht="15.75" x14ac:dyDescent="0.25">
      <c r="A106" s="46" t="s">
        <v>160</v>
      </c>
      <c r="B106" s="42" t="s">
        <v>88</v>
      </c>
      <c r="C106" s="43">
        <v>0</v>
      </c>
      <c r="D106" s="43">
        <v>0</v>
      </c>
      <c r="E106" s="58" t="e">
        <f t="shared" si="6"/>
        <v>#DIV/0!</v>
      </c>
      <c r="F106" s="43">
        <v>0</v>
      </c>
      <c r="G106" s="58" t="e">
        <f t="shared" si="7"/>
        <v>#DIV/0!</v>
      </c>
      <c r="H106" s="8"/>
      <c r="I106" s="58"/>
      <c r="J106" s="64">
        <v>0</v>
      </c>
      <c r="K106" s="58" t="e">
        <f t="shared" si="8"/>
        <v>#DIV/0!</v>
      </c>
      <c r="L106" s="58" t="e">
        <f t="shared" si="9"/>
        <v>#DIV/0!</v>
      </c>
      <c r="M106" s="30"/>
      <c r="N106" s="63">
        <v>0</v>
      </c>
      <c r="O106" s="55" t="e">
        <f t="shared" si="10"/>
        <v>#DIV/0!</v>
      </c>
      <c r="P106" s="55"/>
      <c r="Q106" s="63">
        <v>0</v>
      </c>
      <c r="R106" s="55" t="e">
        <f t="shared" si="11"/>
        <v>#DIV/0!</v>
      </c>
      <c r="S106" s="36"/>
    </row>
    <row r="107" spans="1:19" s="35" customFormat="1" ht="15.75" x14ac:dyDescent="0.25">
      <c r="A107" s="46" t="s">
        <v>161</v>
      </c>
      <c r="B107" s="42" t="s">
        <v>89</v>
      </c>
      <c r="C107" s="43">
        <v>0</v>
      </c>
      <c r="D107" s="43">
        <v>0</v>
      </c>
      <c r="E107" s="58" t="e">
        <f t="shared" si="6"/>
        <v>#DIV/0!</v>
      </c>
      <c r="F107" s="43">
        <v>0</v>
      </c>
      <c r="G107" s="58" t="e">
        <f t="shared" si="7"/>
        <v>#DIV/0!</v>
      </c>
      <c r="H107" s="8"/>
      <c r="I107" s="58"/>
      <c r="J107" s="64">
        <v>0</v>
      </c>
      <c r="K107" s="58" t="e">
        <f t="shared" si="8"/>
        <v>#DIV/0!</v>
      </c>
      <c r="L107" s="58" t="e">
        <f t="shared" si="9"/>
        <v>#DIV/0!</v>
      </c>
      <c r="M107" s="30"/>
      <c r="N107" s="63">
        <v>0</v>
      </c>
      <c r="O107" s="55" t="e">
        <f t="shared" si="10"/>
        <v>#DIV/0!</v>
      </c>
      <c r="P107" s="55"/>
      <c r="Q107" s="63">
        <v>0</v>
      </c>
      <c r="R107" s="55" t="e">
        <f t="shared" si="11"/>
        <v>#DIV/0!</v>
      </c>
      <c r="S107" s="36"/>
    </row>
    <row r="108" spans="1:19" s="23" customFormat="1" ht="15.75" x14ac:dyDescent="0.25">
      <c r="A108" s="74" t="s">
        <v>162</v>
      </c>
      <c r="B108" s="22" t="s">
        <v>90</v>
      </c>
      <c r="C108" s="75">
        <f>SUM(C109:C111)</f>
        <v>1250</v>
      </c>
      <c r="D108" s="75">
        <f>SUM(D109:D111)</f>
        <v>1250</v>
      </c>
      <c r="E108" s="81">
        <f t="shared" si="6"/>
        <v>100</v>
      </c>
      <c r="F108" s="75">
        <f>SUM(F109:F111)</f>
        <v>1250</v>
      </c>
      <c r="G108" s="81">
        <f t="shared" si="7"/>
        <v>100</v>
      </c>
      <c r="H108" s="60"/>
      <c r="I108" s="59"/>
      <c r="J108" s="75">
        <f>SUM(J109:J111)</f>
        <v>1250</v>
      </c>
      <c r="K108" s="58">
        <f t="shared" si="8"/>
        <v>100</v>
      </c>
      <c r="L108" s="58">
        <f t="shared" si="9"/>
        <v>100</v>
      </c>
      <c r="M108" s="80"/>
      <c r="N108" s="75">
        <f>SUM(N109:N111)</f>
        <v>1250</v>
      </c>
      <c r="O108" s="55">
        <f t="shared" si="10"/>
        <v>100</v>
      </c>
      <c r="P108" s="59"/>
      <c r="Q108" s="75">
        <f>SUM(Q109:Q111)</f>
        <v>1250</v>
      </c>
      <c r="R108" s="55">
        <f t="shared" si="11"/>
        <v>100</v>
      </c>
      <c r="S108" s="76"/>
    </row>
    <row r="109" spans="1:19" s="35" customFormat="1" ht="15.75" x14ac:dyDescent="0.25">
      <c r="A109" s="46" t="s">
        <v>163</v>
      </c>
      <c r="B109" s="42" t="s">
        <v>91</v>
      </c>
      <c r="C109" s="43">
        <v>0</v>
      </c>
      <c r="D109" s="43">
        <v>0</v>
      </c>
      <c r="E109" s="58" t="e">
        <f t="shared" si="6"/>
        <v>#DIV/0!</v>
      </c>
      <c r="F109" s="43">
        <v>0</v>
      </c>
      <c r="G109" s="58" t="e">
        <f t="shared" si="7"/>
        <v>#DIV/0!</v>
      </c>
      <c r="H109" s="8"/>
      <c r="I109" s="58"/>
      <c r="J109" s="64">
        <v>0</v>
      </c>
      <c r="K109" s="58" t="e">
        <f t="shared" si="8"/>
        <v>#DIV/0!</v>
      </c>
      <c r="L109" s="58" t="e">
        <f t="shared" si="9"/>
        <v>#DIV/0!</v>
      </c>
      <c r="M109" s="30"/>
      <c r="N109" s="63">
        <v>0</v>
      </c>
      <c r="O109" s="55" t="e">
        <f t="shared" si="10"/>
        <v>#DIV/0!</v>
      </c>
      <c r="P109" s="55"/>
      <c r="Q109" s="63">
        <v>0</v>
      </c>
      <c r="R109" s="55" t="e">
        <f t="shared" si="11"/>
        <v>#DIV/0!</v>
      </c>
      <c r="S109" s="36"/>
    </row>
    <row r="110" spans="1:19" s="35" customFormat="1" ht="15.75" x14ac:dyDescent="0.25">
      <c r="A110" s="46" t="s">
        <v>164</v>
      </c>
      <c r="B110" s="42" t="s">
        <v>92</v>
      </c>
      <c r="C110" s="43">
        <v>1250</v>
      </c>
      <c r="D110" s="43">
        <v>1250</v>
      </c>
      <c r="E110" s="58">
        <f t="shared" si="6"/>
        <v>100</v>
      </c>
      <c r="F110" s="43">
        <v>1250</v>
      </c>
      <c r="G110" s="58">
        <f t="shared" si="7"/>
        <v>100</v>
      </c>
      <c r="H110" s="8"/>
      <c r="I110" s="58"/>
      <c r="J110" s="64">
        <v>1250</v>
      </c>
      <c r="K110" s="58">
        <f t="shared" si="8"/>
        <v>100</v>
      </c>
      <c r="L110" s="58">
        <f t="shared" si="9"/>
        <v>100</v>
      </c>
      <c r="M110" s="30"/>
      <c r="N110" s="63">
        <v>1250</v>
      </c>
      <c r="O110" s="55">
        <f t="shared" si="10"/>
        <v>100</v>
      </c>
      <c r="P110" s="55"/>
      <c r="Q110" s="63">
        <v>1250</v>
      </c>
      <c r="R110" s="55">
        <f t="shared" si="11"/>
        <v>100</v>
      </c>
      <c r="S110" s="36"/>
    </row>
    <row r="111" spans="1:19" s="35" customFormat="1" ht="15.75" x14ac:dyDescent="0.25">
      <c r="A111" s="46" t="s">
        <v>165</v>
      </c>
      <c r="B111" s="42" t="s">
        <v>93</v>
      </c>
      <c r="C111" s="43">
        <v>0</v>
      </c>
      <c r="D111" s="43">
        <v>0</v>
      </c>
      <c r="E111" s="58" t="e">
        <f t="shared" si="6"/>
        <v>#DIV/0!</v>
      </c>
      <c r="F111" s="43">
        <v>0</v>
      </c>
      <c r="G111" s="58" t="e">
        <f t="shared" si="7"/>
        <v>#DIV/0!</v>
      </c>
      <c r="H111" s="8"/>
      <c r="I111" s="58"/>
      <c r="J111" s="64">
        <v>0</v>
      </c>
      <c r="K111" s="58" t="e">
        <f t="shared" si="8"/>
        <v>#DIV/0!</v>
      </c>
      <c r="L111" s="58" t="e">
        <f t="shared" si="9"/>
        <v>#DIV/0!</v>
      </c>
      <c r="M111" s="37"/>
      <c r="N111" s="63">
        <v>0</v>
      </c>
      <c r="O111" s="55" t="e">
        <f t="shared" si="10"/>
        <v>#DIV/0!</v>
      </c>
      <c r="P111" s="55"/>
      <c r="Q111" s="63">
        <v>0</v>
      </c>
      <c r="R111" s="55" t="e">
        <f t="shared" si="11"/>
        <v>#DIV/0!</v>
      </c>
      <c r="S111" s="36"/>
    </row>
    <row r="112" spans="1:19" s="23" customFormat="1" ht="28.5" x14ac:dyDescent="0.25">
      <c r="A112" s="74" t="s">
        <v>166</v>
      </c>
      <c r="B112" s="22" t="s">
        <v>94</v>
      </c>
      <c r="C112" s="75">
        <f>SUM(C113:C114)</f>
        <v>92.6</v>
      </c>
      <c r="D112" s="75">
        <f>SUM(D113:D114)</f>
        <v>100</v>
      </c>
      <c r="E112" s="81">
        <f t="shared" si="6"/>
        <v>107.99136069114472</v>
      </c>
      <c r="F112" s="75">
        <f>SUM(F113:F114)</f>
        <v>100</v>
      </c>
      <c r="G112" s="81">
        <f t="shared" si="7"/>
        <v>107.99136069114472</v>
      </c>
      <c r="H112" s="60"/>
      <c r="I112" s="59"/>
      <c r="J112" s="75">
        <f>SUM(J113:J114)</f>
        <v>100</v>
      </c>
      <c r="K112" s="58">
        <f t="shared" si="8"/>
        <v>100</v>
      </c>
      <c r="L112" s="58">
        <f t="shared" si="9"/>
        <v>100</v>
      </c>
      <c r="M112" s="59"/>
      <c r="N112" s="75">
        <f>SUM(N113:N114)</f>
        <v>100</v>
      </c>
      <c r="O112" s="55">
        <f t="shared" si="10"/>
        <v>100</v>
      </c>
      <c r="P112" s="77"/>
      <c r="Q112" s="75">
        <f>SUM(Q113:Q114)</f>
        <v>100</v>
      </c>
      <c r="R112" s="55">
        <f t="shared" si="11"/>
        <v>100</v>
      </c>
      <c r="S112" s="76"/>
    </row>
    <row r="113" spans="1:19" s="35" customFormat="1" ht="15.75" x14ac:dyDescent="0.25">
      <c r="A113" s="46" t="s">
        <v>167</v>
      </c>
      <c r="B113" s="42" t="s">
        <v>199</v>
      </c>
      <c r="C113" s="43">
        <v>92.6</v>
      </c>
      <c r="D113" s="43">
        <v>100</v>
      </c>
      <c r="E113" s="58">
        <f t="shared" si="6"/>
        <v>107.99136069114472</v>
      </c>
      <c r="F113" s="43">
        <v>100</v>
      </c>
      <c r="G113" s="58">
        <f t="shared" si="7"/>
        <v>107.99136069114472</v>
      </c>
      <c r="H113" s="8"/>
      <c r="I113" s="58"/>
      <c r="J113" s="64">
        <v>100</v>
      </c>
      <c r="K113" s="58">
        <f t="shared" si="8"/>
        <v>100</v>
      </c>
      <c r="L113" s="58">
        <f t="shared" si="9"/>
        <v>100</v>
      </c>
      <c r="M113" s="37"/>
      <c r="N113" s="63">
        <v>100</v>
      </c>
      <c r="O113" s="55">
        <f t="shared" si="10"/>
        <v>100</v>
      </c>
      <c r="P113" s="63"/>
      <c r="Q113" s="63">
        <v>100</v>
      </c>
      <c r="R113" s="55">
        <f t="shared" si="11"/>
        <v>100</v>
      </c>
      <c r="S113" s="36"/>
    </row>
    <row r="114" spans="1:19" s="35" customFormat="1" ht="15.75" x14ac:dyDescent="0.25">
      <c r="A114" s="46" t="s">
        <v>168</v>
      </c>
      <c r="B114" s="42" t="s">
        <v>95</v>
      </c>
      <c r="C114" s="43">
        <v>0</v>
      </c>
      <c r="D114" s="47">
        <v>0</v>
      </c>
      <c r="E114" s="58" t="e">
        <f t="shared" si="6"/>
        <v>#DIV/0!</v>
      </c>
      <c r="F114" s="47">
        <v>0</v>
      </c>
      <c r="G114" s="58" t="e">
        <f t="shared" si="7"/>
        <v>#DIV/0!</v>
      </c>
      <c r="H114" s="8"/>
      <c r="I114" s="58"/>
      <c r="J114" s="64">
        <v>0</v>
      </c>
      <c r="K114" s="58" t="e">
        <f t="shared" si="8"/>
        <v>#DIV/0!</v>
      </c>
      <c r="L114" s="58" t="e">
        <f t="shared" si="9"/>
        <v>#DIV/0!</v>
      </c>
      <c r="M114" s="30"/>
      <c r="N114" s="63">
        <v>0</v>
      </c>
      <c r="O114" s="55" t="e">
        <f t="shared" si="10"/>
        <v>#DIV/0!</v>
      </c>
      <c r="P114" s="63"/>
      <c r="Q114" s="63">
        <v>0</v>
      </c>
      <c r="R114" s="55" t="e">
        <f t="shared" si="11"/>
        <v>#DIV/0!</v>
      </c>
      <c r="S114" s="36"/>
    </row>
    <row r="115" spans="1:19" s="23" customFormat="1" ht="42.75" x14ac:dyDescent="0.25">
      <c r="A115" s="74" t="s">
        <v>169</v>
      </c>
      <c r="B115" s="22" t="s">
        <v>96</v>
      </c>
      <c r="C115" s="75">
        <f>SUM(C116:C118)</f>
        <v>4168.8999999999996</v>
      </c>
      <c r="D115" s="75">
        <f>SUM(D116:D118)</f>
        <v>2976</v>
      </c>
      <c r="E115" s="81">
        <f t="shared" si="6"/>
        <v>71.385737244836776</v>
      </c>
      <c r="F115" s="75">
        <f>SUM(F116:F118)</f>
        <v>2976</v>
      </c>
      <c r="G115" s="81">
        <f t="shared" si="7"/>
        <v>71.385737244836776</v>
      </c>
      <c r="H115" s="60"/>
      <c r="I115" s="59"/>
      <c r="J115" s="75">
        <f>SUM(J116:J118)</f>
        <v>2976</v>
      </c>
      <c r="K115" s="58">
        <f t="shared" si="8"/>
        <v>100</v>
      </c>
      <c r="L115" s="58">
        <f t="shared" si="9"/>
        <v>100</v>
      </c>
      <c r="M115" s="80"/>
      <c r="N115" s="75">
        <f>SUM(N116:N118)</f>
        <v>5742.5</v>
      </c>
      <c r="O115" s="55">
        <f t="shared" si="10"/>
        <v>192.9603494623656</v>
      </c>
      <c r="P115" s="77"/>
      <c r="Q115" s="75">
        <f>SUM(Q116:Q118)</f>
        <v>5631.4</v>
      </c>
      <c r="R115" s="55">
        <f t="shared" si="11"/>
        <v>98.065302568567688</v>
      </c>
      <c r="S115" s="76"/>
    </row>
    <row r="116" spans="1:19" s="35" customFormat="1" ht="30" x14ac:dyDescent="0.25">
      <c r="A116" s="46" t="s">
        <v>170</v>
      </c>
      <c r="B116" s="42" t="s">
        <v>97</v>
      </c>
      <c r="C116" s="43">
        <v>4.7</v>
      </c>
      <c r="D116" s="43">
        <v>4.7</v>
      </c>
      <c r="E116" s="58">
        <f t="shared" si="6"/>
        <v>100</v>
      </c>
      <c r="F116" s="43">
        <v>4.7</v>
      </c>
      <c r="G116" s="58">
        <f t="shared" si="7"/>
        <v>100</v>
      </c>
      <c r="H116" s="8"/>
      <c r="I116" s="36"/>
      <c r="J116" s="64">
        <v>4.7</v>
      </c>
      <c r="K116" s="58">
        <f t="shared" si="8"/>
        <v>100</v>
      </c>
      <c r="L116" s="58">
        <f t="shared" si="9"/>
        <v>100</v>
      </c>
      <c r="M116" s="30"/>
      <c r="N116" s="63">
        <v>4.7</v>
      </c>
      <c r="O116" s="55">
        <f t="shared" si="10"/>
        <v>100</v>
      </c>
      <c r="P116" s="63"/>
      <c r="Q116" s="63">
        <v>4.7</v>
      </c>
      <c r="R116" s="55">
        <f t="shared" si="11"/>
        <v>100</v>
      </c>
      <c r="S116" s="36"/>
    </row>
    <row r="117" spans="1:19" s="35" customFormat="1" ht="15.75" x14ac:dyDescent="0.25">
      <c r="A117" s="46" t="s">
        <v>171</v>
      </c>
      <c r="B117" s="42" t="s">
        <v>98</v>
      </c>
      <c r="C117" s="43">
        <v>0</v>
      </c>
      <c r="D117" s="47">
        <v>0</v>
      </c>
      <c r="E117" s="58" t="e">
        <f t="shared" si="6"/>
        <v>#DIV/0!</v>
      </c>
      <c r="F117" s="47">
        <v>0</v>
      </c>
      <c r="G117" s="58" t="e">
        <f t="shared" si="7"/>
        <v>#DIV/0!</v>
      </c>
      <c r="H117" s="8"/>
      <c r="I117" s="36"/>
      <c r="J117" s="64">
        <v>0</v>
      </c>
      <c r="K117" s="58" t="e">
        <f t="shared" si="8"/>
        <v>#DIV/0!</v>
      </c>
      <c r="L117" s="58" t="e">
        <f t="shared" si="9"/>
        <v>#DIV/0!</v>
      </c>
      <c r="M117" s="30"/>
      <c r="N117" s="63">
        <v>0</v>
      </c>
      <c r="O117" s="55" t="e">
        <f t="shared" si="10"/>
        <v>#DIV/0!</v>
      </c>
      <c r="P117" s="63"/>
      <c r="Q117" s="63">
        <v>0</v>
      </c>
      <c r="R117" s="55" t="e">
        <f t="shared" si="11"/>
        <v>#DIV/0!</v>
      </c>
      <c r="S117" s="36"/>
    </row>
    <row r="118" spans="1:19" s="35" customFormat="1" ht="15.75" x14ac:dyDescent="0.25">
      <c r="A118" s="46" t="s">
        <v>172</v>
      </c>
      <c r="B118" s="42" t="s">
        <v>200</v>
      </c>
      <c r="C118" s="43">
        <v>4164.2</v>
      </c>
      <c r="D118" s="43">
        <v>2971.3</v>
      </c>
      <c r="E118" s="58">
        <f t="shared" si="6"/>
        <v>71.353441237212436</v>
      </c>
      <c r="F118" s="43">
        <v>2971.3</v>
      </c>
      <c r="G118" s="58">
        <f t="shared" si="7"/>
        <v>71.353441237212436</v>
      </c>
      <c r="H118" s="8"/>
      <c r="I118" s="36"/>
      <c r="J118" s="64">
        <v>2971.3</v>
      </c>
      <c r="K118" s="58">
        <f t="shared" si="8"/>
        <v>100</v>
      </c>
      <c r="L118" s="58">
        <f t="shared" si="9"/>
        <v>100</v>
      </c>
      <c r="M118" s="37"/>
      <c r="N118" s="63">
        <v>5737.8</v>
      </c>
      <c r="O118" s="55">
        <f t="shared" si="10"/>
        <v>193.10739406993571</v>
      </c>
      <c r="P118" s="64"/>
      <c r="Q118" s="63">
        <v>5626.7</v>
      </c>
      <c r="R118" s="55">
        <f t="shared" si="11"/>
        <v>98.063717801247861</v>
      </c>
      <c r="S118" s="36"/>
    </row>
    <row r="119" spans="1:19" s="35" customFormat="1" x14ac:dyDescent="0.25">
      <c r="A119" s="52"/>
      <c r="B119" s="53"/>
      <c r="C119" s="53"/>
    </row>
    <row r="120" spans="1:19" s="35" customFormat="1" ht="45" x14ac:dyDescent="0.25">
      <c r="A120" s="52"/>
      <c r="B120" s="54" t="s">
        <v>231</v>
      </c>
      <c r="C120" s="53"/>
      <c r="D120" s="39"/>
      <c r="J120" s="39"/>
      <c r="N120" s="39"/>
      <c r="Q120" s="39"/>
    </row>
    <row r="121" spans="1:19" x14ac:dyDescent="0.25">
      <c r="D121" s="88">
        <f>SUM(D30,D41,D45,D51,D62,D68,D72,D82,D97,D103,D108,D112,D115)</f>
        <v>421531.9</v>
      </c>
      <c r="F121" s="88">
        <f>SUM(F30,F41,F45,F51,F62,F68,F72,F82,F97,F103,F108,F112,F115)</f>
        <v>451543.7</v>
      </c>
      <c r="J121" s="88">
        <f>SUM(J30,J41,J45,J51,J62,J68,J72,J82,J97,J103,J108,J112,J115)</f>
        <v>321870.40000000008</v>
      </c>
      <c r="K121" s="88"/>
      <c r="N121" s="88">
        <f>SUM(N30,N41,N45,N51,N62,N68,N72,N82,N97,N103,N108,N112,N115)</f>
        <v>237850.60000000003</v>
      </c>
      <c r="Q121" s="88">
        <f>SUM(Q30,Q41,Q45,Q51,Q62,Q68,Q72,Q82,Q97,Q103,Q108,Q112,Q115)</f>
        <v>218920.3</v>
      </c>
    </row>
    <row r="122" spans="1:19" x14ac:dyDescent="0.25">
      <c r="J122" s="19"/>
      <c r="N122" s="19"/>
      <c r="Q122" s="19"/>
    </row>
    <row r="124" spans="1:19" x14ac:dyDescent="0.25">
      <c r="J124" s="19"/>
      <c r="N124" s="19"/>
      <c r="Q124" s="19"/>
    </row>
    <row r="126" spans="1:19" x14ac:dyDescent="0.25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 x14ac:dyDescent="0.25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 x14ac:dyDescent="0.25">
      <c r="J129" s="19"/>
      <c r="N129" s="19"/>
      <c r="Q129" s="19"/>
    </row>
    <row r="130" spans="10:18" x14ac:dyDescent="0.25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2">
    <mergeCell ref="D2:E2"/>
    <mergeCell ref="B1:R1"/>
  </mergeCells>
  <pageMargins left="0.23622047244094491" right="0.23622047244094491" top="0.35433070866141736" bottom="0.15748031496062992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Рузаева</cp:lastModifiedBy>
  <cp:lastPrinted>2022-11-14T07:32:51Z</cp:lastPrinted>
  <dcterms:created xsi:type="dcterms:W3CDTF">2017-08-31T14:26:51Z</dcterms:created>
  <dcterms:modified xsi:type="dcterms:W3CDTF">2022-11-14T07:42:45Z</dcterms:modified>
</cp:coreProperties>
</file>